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.carvalho\Downloads\"/>
    </mc:Choice>
  </mc:AlternateContent>
  <bookViews>
    <workbookView xWindow="0" yWindow="0" windowWidth="24000" windowHeight="9600"/>
  </bookViews>
  <sheets>
    <sheet name="Planilha1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5" i="2" l="1"/>
  <c r="J84" i="2" l="1"/>
  <c r="J83" i="2"/>
  <c r="J82" i="2"/>
  <c r="J81" i="2"/>
  <c r="J80" i="2"/>
  <c r="J79" i="2"/>
  <c r="J51" i="2"/>
  <c r="J50" i="2"/>
  <c r="J49" i="2"/>
  <c r="J48" i="2"/>
  <c r="J43" i="2"/>
  <c r="J42" i="2"/>
  <c r="I204" i="2" l="1"/>
  <c r="I203" i="2"/>
  <c r="I202" i="2"/>
  <c r="I201" i="2"/>
  <c r="I200" i="2"/>
  <c r="I199" i="2"/>
  <c r="I198" i="2"/>
  <c r="I197" i="2"/>
  <c r="I196" i="2"/>
  <c r="I195" i="2"/>
  <c r="I193" i="2"/>
  <c r="I184" i="2"/>
  <c r="I178" i="2"/>
  <c r="I177" i="2"/>
  <c r="I176" i="2"/>
  <c r="I175" i="2"/>
  <c r="I174" i="2"/>
  <c r="I4" i="2"/>
  <c r="I5" i="2"/>
  <c r="I6" i="2"/>
  <c r="I7" i="2"/>
  <c r="I9" i="2"/>
  <c r="I11" i="2"/>
  <c r="I13" i="2"/>
  <c r="I14" i="2"/>
  <c r="I15" i="2"/>
  <c r="I16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41" i="2"/>
  <c r="I42" i="2"/>
  <c r="I43" i="2"/>
  <c r="I45" i="2"/>
  <c r="I46" i="2"/>
  <c r="I47" i="2"/>
  <c r="I48" i="2"/>
  <c r="I49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70" i="2"/>
  <c r="I71" i="2"/>
  <c r="I72" i="2"/>
  <c r="I73" i="2"/>
  <c r="I74" i="2"/>
  <c r="I75" i="2"/>
  <c r="I76" i="2"/>
  <c r="I79" i="2"/>
  <c r="I80" i="2"/>
  <c r="I81" i="2"/>
  <c r="I82" i="2"/>
  <c r="I83" i="2"/>
  <c r="I84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60" i="2"/>
  <c r="I164" i="2"/>
  <c r="I165" i="2"/>
  <c r="I166" i="2"/>
  <c r="I167" i="2"/>
  <c r="I168" i="2"/>
  <c r="I169" i="2"/>
  <c r="I170" i="2"/>
  <c r="I171" i="2"/>
  <c r="I185" i="2"/>
  <c r="I186" i="2"/>
  <c r="I187" i="2"/>
  <c r="I188" i="2"/>
  <c r="I189" i="2"/>
  <c r="I190" i="2"/>
  <c r="I191" i="2"/>
  <c r="I192" i="2"/>
  <c r="I224" i="2"/>
  <c r="I225" i="2"/>
  <c r="I226" i="2"/>
  <c r="I227" i="2"/>
  <c r="I228" i="2"/>
  <c r="I229" i="2"/>
  <c r="I230" i="2"/>
  <c r="I231" i="2"/>
</calcChain>
</file>

<file path=xl/sharedStrings.xml><?xml version="1.0" encoding="utf-8"?>
<sst xmlns="http://schemas.openxmlformats.org/spreadsheetml/2006/main" count="2344" uniqueCount="781">
  <si>
    <t>REUNIÃO</t>
  </si>
  <si>
    <t>Novembro</t>
  </si>
  <si>
    <t>BSB/SP/BSB</t>
  </si>
  <si>
    <t>30/11 a 05/12/2025</t>
  </si>
  <si>
    <t>CURSO DE ERGONOMIA</t>
  </si>
  <si>
    <t>SUBSAUDE</t>
  </si>
  <si>
    <t>TÉCNICO EM PLANEJAMENTO URBANO E INFRAESTRUTURA</t>
  </si>
  <si>
    <t>174.801-8</t>
  </si>
  <si>
    <t>ANTONIONE LIMA VIEIRA</t>
  </si>
  <si>
    <t>04044-00032252/2025-91</t>
  </si>
  <si>
    <t>Médico Perito</t>
  </si>
  <si>
    <t>172.332-4</t>
  </si>
  <si>
    <t>Nilson Campos</t>
  </si>
  <si>
    <t>ENGENHEIRA DE SEGURANÇA DO TRABALHO</t>
  </si>
  <si>
    <t>270.447-1</t>
  </si>
  <si>
    <t>ANA PAULA VERAS DE OLIVEIRA AMARAL</t>
  </si>
  <si>
    <t>Médico do Trabalho</t>
  </si>
  <si>
    <t>154.229-X</t>
  </si>
  <si>
    <t>MÔNICA RICARTE PETERS SOARES</t>
  </si>
  <si>
    <t>174.629-4</t>
  </si>
  <si>
    <t>LEONARDO PEREIRA BUENO</t>
  </si>
  <si>
    <t>269.565-0</t>
  </si>
  <si>
    <t>CAMILA GUIMARÃES GONDIN DE SOUSA LIPORONI</t>
  </si>
  <si>
    <t>ENFERMEIRA DO TRABALHO</t>
  </si>
  <si>
    <t>173.834-8</t>
  </si>
  <si>
    <t>Rossane Tinoco Capone Borges</t>
  </si>
  <si>
    <t>MÉDICA DO TRABALHO</t>
  </si>
  <si>
    <t>214.367-4</t>
  </si>
  <si>
    <t xml:space="preserve"> ANA PAULA DELGADO DE LIMA</t>
  </si>
  <si>
    <t>Outubro</t>
  </si>
  <si>
    <t>BSB/BH/BSB</t>
  </si>
  <si>
    <t>13/10 a 18/10/2025</t>
  </si>
  <si>
    <t>04044-00032244/2025-44</t>
  </si>
  <si>
    <t>Setembro</t>
  </si>
  <si>
    <t>22/09 a 25/09/2025</t>
  </si>
  <si>
    <t>04044-00032236/2025-06</t>
  </si>
  <si>
    <t>BSB/WSG/BSB</t>
  </si>
  <si>
    <t>09/09 a 09/09/2025</t>
  </si>
  <si>
    <t>Brazil Development Forum</t>
  </si>
  <si>
    <t>SEEC</t>
  </si>
  <si>
    <t>Secretário de Economia</t>
  </si>
  <si>
    <t>190.029-3</t>
  </si>
  <si>
    <t>Daniel Izaias  de Carvalho</t>
  </si>
  <si>
    <t>00010-00001218/2025-19</t>
  </si>
  <si>
    <t>BSB/FOR/BSB</t>
  </si>
  <si>
    <t>07/09 a 15/09/2025</t>
  </si>
  <si>
    <t>7ª FENACCE - FEIRA NACIONAL DE ARTESANATO E CULTURA</t>
  </si>
  <si>
    <t>SETUR</t>
  </si>
  <si>
    <t>chfe de unidade</t>
  </si>
  <si>
    <t>282.694-1</t>
  </si>
  <si>
    <t>KLEVER MONTEIRO SOARES ANTUNES</t>
  </si>
  <si>
    <t>04009-00001839/2025-66</t>
  </si>
  <si>
    <t>BSB/THE/BSB</t>
  </si>
  <si>
    <t>02/09 a 05/09/2025</t>
  </si>
  <si>
    <t>21º ENIF - Encontro Anual do Sistema de Inteligência Fiscal</t>
  </si>
  <si>
    <t>SUREC</t>
  </si>
  <si>
    <t xml:space="preserve">Assessora </t>
  </si>
  <si>
    <t>280.569-3</t>
  </si>
  <si>
    <t>Tainara Etheldrede Scalco</t>
  </si>
  <si>
    <t>04044-00020915/2025-24</t>
  </si>
  <si>
    <t>Agosto</t>
  </si>
  <si>
    <t>BSB/SLZ/BSB</t>
  </si>
  <si>
    <t>27/08 a 29/08/2025</t>
  </si>
  <si>
    <t xml:space="preserve"> 79º Encontro Nacional de Coordenadores e Administradores Tributários Estaduais (ENCAT)</t>
  </si>
  <si>
    <t>Assessor Especial</t>
  </si>
  <si>
    <t>280.418-2</t>
  </si>
  <si>
    <t xml:space="preserve"> SERGIO AUGUSTO DIAS DANTAS</t>
  </si>
  <si>
    <t>04044-00027884/2025-32</t>
  </si>
  <si>
    <t>REUNiÃO</t>
  </si>
  <si>
    <t>20/08 a 24/08/2025</t>
  </si>
  <si>
    <t>Salão Nacional do Turismo</t>
  </si>
  <si>
    <t>Assessora Especial</t>
  </si>
  <si>
    <t xml:space="preserve"> 284.241-6</t>
  </si>
  <si>
    <t>Yasmin Ibrahim de Faria</t>
  </si>
  <si>
    <t>04009-00001814/2025-62</t>
  </si>
  <si>
    <t>278.986-8</t>
  </si>
  <si>
    <t>Yula Pereira de Moura</t>
  </si>
  <si>
    <t xml:space="preserve"> Assessora Especial</t>
  </si>
  <si>
    <t>284.090-1</t>
  </si>
  <si>
    <t>Grazielle Carvalho Neiva</t>
  </si>
  <si>
    <t>Subsecretaria de Promoção e Marketing</t>
  </si>
  <si>
    <t>284.477-X</t>
  </si>
  <si>
    <t>TEREZA CRISTINA BARBOSA ARRUDA</t>
  </si>
  <si>
    <t>BSB/CUR/BSB</t>
  </si>
  <si>
    <t>06/08 a 08/08/2025</t>
  </si>
  <si>
    <t xml:space="preserve"> 24ª Reunião da Rede PNAFM</t>
  </si>
  <si>
    <t>SGE</t>
  </si>
  <si>
    <t xml:space="preserve"> 43.290-3</t>
  </si>
  <si>
    <t>Kleidinar Alves de Faria</t>
  </si>
  <si>
    <t>04044-00032349/2025-01</t>
  </si>
  <si>
    <t>Chefe Escritório de Projetos Institucionais e Inovação</t>
  </si>
  <si>
    <t>125.648-3</t>
  </si>
  <si>
    <t>Anna Cristina Cypriano de Oliveira Miguel</t>
  </si>
  <si>
    <t>Julho</t>
  </si>
  <si>
    <t>BSB/RBR/BSB</t>
  </si>
  <si>
    <t>03/07 a 04/07/2025</t>
  </si>
  <si>
    <t>197ª CONFAZ</t>
  </si>
  <si>
    <t>SEF</t>
  </si>
  <si>
    <t>Secretário Executivo de Fazenda</t>
  </si>
  <si>
    <t>109.021-6</t>
  </si>
  <si>
    <t>Anderson Borges Roepke</t>
  </si>
  <si>
    <t>04044-00018998/2025-91</t>
  </si>
  <si>
    <t>01/07 a 05/07/2025</t>
  </si>
  <si>
    <t>Gerente de Estudos Economicos fiscais</t>
  </si>
  <si>
    <t>108.941-2</t>
  </si>
  <si>
    <t>Leonardo Sá dos Santos</t>
  </si>
  <si>
    <t>04044-00020585/2025-77</t>
  </si>
  <si>
    <t>Junho</t>
  </si>
  <si>
    <t>23/06 a 25/06/2025</t>
  </si>
  <si>
    <t>Visita técnica SEFAZ-SP</t>
  </si>
  <si>
    <t>Gerente de Monitoramento e Auditorias Especiais</t>
  </si>
  <si>
    <t>280.898-6</t>
  </si>
  <si>
    <t>Josué Almeida do Nascimento</t>
  </si>
  <si>
    <t>04044-00027933/2025-37</t>
  </si>
  <si>
    <t>Gerente de Análise de Dados Tributários</t>
  </si>
  <si>
    <t>280.644-4</t>
  </si>
  <si>
    <t>LUCAS ALVARENGA</t>
  </si>
  <si>
    <t>CONGRESSO</t>
  </si>
  <si>
    <t>BSB/POA/BSB</t>
  </si>
  <si>
    <t>22/06 a 26/06/2025</t>
  </si>
  <si>
    <t>25º CONGRESSO DE STRESS DE ISMA-BR E 19º CURSO DE GERENCIAMENTO DO STRESS DA ISMA-BR</t>
  </si>
  <si>
    <t>SEQUALI</t>
  </si>
  <si>
    <t>CHEFE DA ASSESSORIA DE PROGRAMAS E PROJETOS ESPECIAIS</t>
  </si>
  <si>
    <t>285.642-5</t>
  </si>
  <si>
    <t>ANA PAULA VIANNA DE OLIVEIRA DA ROCHA</t>
  </si>
  <si>
    <t>04044-00019206/2025-04</t>
  </si>
  <si>
    <t>283.466-9</t>
  </si>
  <si>
    <t>Coordenador</t>
  </si>
  <si>
    <t>137.025-1</t>
  </si>
  <si>
    <t>MARCIA DE AZEVEDO DUARTE</t>
  </si>
  <si>
    <t>284.298-X</t>
  </si>
  <si>
    <t>GILVANETE MESQUITA DA FONSECA</t>
  </si>
  <si>
    <t>Subsecretária de Valorização do Servidor</t>
  </si>
  <si>
    <t>174.595-6</t>
  </si>
  <si>
    <t>TÂNIA PEREIRA ALVES MONTEIRO</t>
  </si>
  <si>
    <t>Secretário Executivo</t>
  </si>
  <si>
    <t>278.833-0</t>
  </si>
  <si>
    <t>EPITÁCIO DO NASCIMENTO SOUSA JUNIOR</t>
  </si>
  <si>
    <t>CURSO</t>
  </si>
  <si>
    <t>BSB/FOZ/BSB</t>
  </si>
  <si>
    <t>16/06 a 18/06/2025</t>
  </si>
  <si>
    <t>Masterclass de BIM para a Adiminstração Pública</t>
  </si>
  <si>
    <t>AJL</t>
  </si>
  <si>
    <t>ASSESSORA ESPECIAL</t>
  </si>
  <si>
    <t>283.816-8</t>
  </si>
  <si>
    <t>CARMEN MELO BACELAR FREIRE</t>
  </si>
  <si>
    <t>04044-00023714/2025-89</t>
  </si>
  <si>
    <t>UENG</t>
  </si>
  <si>
    <t>CHEFE DA UNIDADE DE ARQUITETURA</t>
  </si>
  <si>
    <t>283.531-2</t>
  </si>
  <si>
    <t>MARIA CAROLINA CRONEMBERGER CHAVES</t>
  </si>
  <si>
    <t>BSB/COI/BSB</t>
  </si>
  <si>
    <t>9º Congresso Luso-Brasileiro de Auditores Fiscais</t>
  </si>
  <si>
    <t>04044-00018396/2025-34</t>
  </si>
  <si>
    <t>BSB/NAT/BSB</t>
  </si>
  <si>
    <t>14/06 a 15/06/2025</t>
  </si>
  <si>
    <t>146ª RFDTES Reunião do Fórum de Diretores Técnicos de Associadas ABEP-TIC</t>
  </si>
  <si>
    <t>SETIC</t>
  </si>
  <si>
    <t>Chefe de Unidade</t>
  </si>
  <si>
    <t>284.322-6</t>
  </si>
  <si>
    <t> Gilson de Araújo Borges</t>
  </si>
  <si>
    <t>04044-00020540/2025-01</t>
  </si>
  <si>
    <t>CONSELHO</t>
  </si>
  <si>
    <t>BSB/RJ/BSB</t>
  </si>
  <si>
    <t>12/06 e 13/06/2025</t>
  </si>
  <si>
    <t>Consad Express e do 32º Fórum Nacional de Secretários de Estado da Administração</t>
  </si>
  <si>
    <t>Subsecretário de Sistemas da Informação</t>
  </si>
  <si>
    <t>285.243-8</t>
  </si>
  <si>
    <t xml:space="preserve"> Ivan Carlos de Oliveira</t>
  </si>
  <si>
    <t>04044-00023952/2025-94</t>
  </si>
  <si>
    <t>285.238-1</t>
  </si>
  <si>
    <t>Rayssa Parente Echebarria de Carvalho</t>
  </si>
  <si>
    <t>SUGEP</t>
  </si>
  <si>
    <t>Subsecretário de Gestão de Pessoas</t>
  </si>
  <si>
    <t>1.430.950-5</t>
  </si>
  <si>
    <t>RICARDO ALEXANDRE TRIGUEIRO</t>
  </si>
  <si>
    <t>SCG</t>
  </si>
  <si>
    <t>Coordenador de Planejamento e Modernização de Licitações</t>
  </si>
  <si>
    <t>1.430.738-3</t>
  </si>
  <si>
    <t>Bruno Milhomem Carvalhedo Ventura</t>
  </si>
  <si>
    <t>SEGEA</t>
  </si>
  <si>
    <t xml:space="preserve"> Secretário Executivo</t>
  </si>
  <si>
    <t>175.442-4</t>
  </si>
  <si>
    <t>ANGELO RONCALLI DE RAMOS BARROS</t>
  </si>
  <si>
    <t>EGOV</t>
  </si>
  <si>
    <t>Diretora - Executiva</t>
  </si>
  <si>
    <t xml:space="preserve"> 027.407-1</t>
  </si>
  <si>
    <t xml:space="preserve"> Juliana Neves Braga Tolentino</t>
  </si>
  <si>
    <t>BSB/BEL/BSB</t>
  </si>
  <si>
    <t>11/06 a 13/06/2025</t>
  </si>
  <si>
    <t>91ª Reunião Ordinária do Grupo de Desenvolvimento do servidor fazendário (GDFAZ)</t>
  </si>
  <si>
    <t>COGEP</t>
  </si>
  <si>
    <t>Assessor Técnico</t>
  </si>
  <si>
    <t>125.372-7</t>
  </si>
  <si>
    <t>RUBENS ODA</t>
  </si>
  <si>
    <t>04044-00019681/2025-72</t>
  </si>
  <si>
    <t>Diretora de Desenvolvimento de Pessoas</t>
  </si>
  <si>
    <t>174.846-7</t>
  </si>
  <si>
    <t>Dilamar Aparecida da Costa Cardoso Dourado</t>
  </si>
  <si>
    <t>Coordenadora de Gestão de Pessoas</t>
  </si>
  <si>
    <t>125.779-X</t>
  </si>
  <si>
    <t>ANA MARIA BORBA SAMICO</t>
  </si>
  <si>
    <t>09/06 a 13/06/2025</t>
  </si>
  <si>
    <t>12º Contratos Week</t>
  </si>
  <si>
    <t>INAS</t>
  </si>
  <si>
    <t>PROCURADOR DO DISTRITO FEDERAL</t>
  </si>
  <si>
    <t>285.181-4</t>
  </si>
  <si>
    <t>RAPHAEL SAMPAIO MALINVERNI</t>
  </si>
  <si>
    <t>04001-00001865/2025-18</t>
  </si>
  <si>
    <t>Agente de Contratação</t>
  </si>
  <si>
    <t>284707-8</t>
  </si>
  <si>
    <t>Pedro Henrique Pimenta Laurentino</t>
  </si>
  <si>
    <t>Chefe da Unidade de Contratações</t>
  </si>
  <si>
    <t>283293-3</t>
  </si>
  <si>
    <t>Henrique Sanjiro Yuzuki Farias</t>
  </si>
  <si>
    <t>0286002-3</t>
  </si>
  <si>
    <t>JUCELIA FARIAS DE MOURA XAVIER</t>
  </si>
  <si>
    <t>Subsecretária de Compras Governamentais</t>
  </si>
  <si>
    <t>1.430.933-5</t>
  </si>
  <si>
    <t>Monise Carrijo Fernandes</t>
  </si>
  <si>
    <t>04044-00016374/2025-30</t>
  </si>
  <si>
    <t>GAB</t>
  </si>
  <si>
    <t>278.335-5</t>
  </si>
  <si>
    <t>Cristiane Prado Moisés</t>
  </si>
  <si>
    <t>Subchefe Assessoria Jurídico Legislativa</t>
  </si>
  <si>
    <t>278.800-4</t>
  </si>
  <si>
    <t>Gutierry Zaltum Borges Mercês</t>
  </si>
  <si>
    <t>282.388-8</t>
  </si>
  <si>
    <t>Giovanna Karinne Silva Ribeiro</t>
  </si>
  <si>
    <t>Chefe da Unidade de Licitações Contratos</t>
  </si>
  <si>
    <t>125.334-4</t>
  </si>
  <si>
    <t>Cristiano Rodrigues Brandão</t>
  </si>
  <si>
    <t>0285045-1</t>
  </si>
  <si>
    <t>Samuel Pereira de Souza Gomes</t>
  </si>
  <si>
    <t>SECONT</t>
  </si>
  <si>
    <t>0175.783-0</t>
  </si>
  <si>
    <t>Vanderly Caiana de Caldas</t>
  </si>
  <si>
    <t>Gerente</t>
  </si>
  <si>
    <t>0281.529-2</t>
  </si>
  <si>
    <t>Matheus de Souza Marques</t>
  </si>
  <si>
    <t>142.041-0</t>
  </si>
  <si>
    <t>Walber Medrado do Amaral</t>
  </si>
  <si>
    <t>0265.185-8</t>
  </si>
  <si>
    <t>Márcio George Santos Guerra</t>
  </si>
  <si>
    <t>172.721-4</t>
  </si>
  <si>
    <t>Lívia Maria da Silva Lima</t>
  </si>
  <si>
    <t>Chefe do Núcleo de Controle</t>
  </si>
  <si>
    <t>42.320-3</t>
  </si>
  <si>
    <t>Regina Sales Santos Silva</t>
  </si>
  <si>
    <t xml:space="preserve">Gerente de Recomposição de Preços </t>
  </si>
  <si>
    <t>283.668-8</t>
  </si>
  <si>
    <t>Saulo Vieira Gadelha</t>
  </si>
  <si>
    <t>Chefe da Assessoria Especial</t>
  </si>
  <si>
    <t>282.888-X</t>
  </si>
  <si>
    <t>Fabrizzia Barbosa Mainier</t>
  </si>
  <si>
    <t>SEALOG</t>
  </si>
  <si>
    <t>174.692-8</t>
  </si>
  <si>
    <t>Denise da Silva Machado</t>
  </si>
  <si>
    <t>Secretária Executiva de Administração</t>
  </si>
  <si>
    <t>0281983-X</t>
  </si>
  <si>
    <t>Magda dos Santos Volpe</t>
  </si>
  <si>
    <t>BSB/ARA/BSB</t>
  </si>
  <si>
    <t>04/06 a 06/06/2025</t>
  </si>
  <si>
    <t>CONSEPLAN</t>
  </si>
  <si>
    <t>SUPLAN</t>
  </si>
  <si>
    <t>Subsecretária</t>
  </si>
  <si>
    <t>272.450-2</t>
  </si>
  <si>
    <t>Luiza Almeida Londe</t>
  </si>
  <si>
    <t>04044-00022036/2025-37</t>
  </si>
  <si>
    <t>Maio</t>
  </si>
  <si>
    <t>BSB/REC/BSB</t>
  </si>
  <si>
    <t>28/05 a 30/05/2025</t>
  </si>
  <si>
    <t>VISITA TÉCNICA</t>
  </si>
  <si>
    <t>Chefe de núcleo</t>
  </si>
  <si>
    <t>280.833-1</t>
  </si>
  <si>
    <t>JULIANA MOREIRA MAGALHÃES</t>
  </si>
  <si>
    <t>04044-00018177/2025-55</t>
  </si>
  <si>
    <t>Supervisor Geral</t>
  </si>
  <si>
    <t>284.699-3</t>
  </si>
  <si>
    <t>RUBENS MAGALHÃES COSTA</t>
  </si>
  <si>
    <t>Gerente de Sistema Monitoramento</t>
  </si>
  <si>
    <t>280.407-7</t>
  </si>
  <si>
    <t>HERMÓGENES LOURIVAL COSTA BOCCANERA</t>
  </si>
  <si>
    <t>20/05 a 22/05/2025</t>
  </si>
  <si>
    <t>3º Seminário Nacional de Gestão de Pessoas e Liderança no Setor Público</t>
  </si>
  <si>
    <t>Diretora Administrativa da Assessoria Jurídica-Legislativa</t>
  </si>
  <si>
    <t>043.855-3</t>
  </si>
  <si>
    <t xml:space="preserve"> Luzenil Aparecida Chagas da Silva</t>
  </si>
  <si>
    <t>04044-00017541/2025-60</t>
  </si>
  <si>
    <t>1.430.923-8</t>
  </si>
  <si>
    <t>Meyrielle dos Reis Braga Costa</t>
  </si>
  <si>
    <t>Chefe de Unidade de Orçamento e Pessoal</t>
  </si>
  <si>
    <t>125.594-0</t>
  </si>
  <si>
    <t>Marina Lima Alves da Cunha</t>
  </si>
  <si>
    <t>SUAG</t>
  </si>
  <si>
    <t>Subsecretária de Administração Geral</t>
  </si>
  <si>
    <t>274.523-2</t>
  </si>
  <si>
    <t>ELAINE CRISTINA CALDAS BARROCA</t>
  </si>
  <si>
    <t>BSb/BEL/BSB</t>
  </si>
  <si>
    <t>12/05 a 13/05/2025</t>
  </si>
  <si>
    <t>Visita Técnica na Secretaria de Estado da Fazenda  do Estado do Pará</t>
  </si>
  <si>
    <t>SEFIN</t>
  </si>
  <si>
    <t>1430738-3</t>
  </si>
  <si>
    <t>04044-00018200/2025-10</t>
  </si>
  <si>
    <t>0285243-8</t>
  </si>
  <si>
    <t>Ivan Carlos de Oliveira</t>
  </si>
  <si>
    <t>272.467-7</t>
  </si>
  <si>
    <t>Rafael Duarte de Paula Silva</t>
  </si>
  <si>
    <t>ANALISTA EM POLÍTICAS PÚBLICAS E GESTÃO GOVERNAMENTAL</t>
  </si>
  <si>
    <t>172.464-9</t>
  </si>
  <si>
    <t>Cristiane Reis Santos</t>
  </si>
  <si>
    <t>Auditor de Controle Interno</t>
  </si>
  <si>
    <t>187368-7</t>
  </si>
  <si>
    <t>Felipe Rodrigues da Silva</t>
  </si>
  <si>
    <t>271.928-2</t>
  </si>
  <si>
    <t>João Filipe Figueira Barros</t>
  </si>
  <si>
    <t>Diretor</t>
  </si>
  <si>
    <t>190.047-1</t>
  </si>
  <si>
    <t>Alisson Lira da Rocha</t>
  </si>
  <si>
    <t>BSB/CGR/BSB</t>
  </si>
  <si>
    <t xml:space="preserve"> Oficina Regional Centro-Oeste de Contratações Públicas para o Desenvolvimento Sustentável</t>
  </si>
  <si>
    <t>SUCORP</t>
  </si>
  <si>
    <t>Subsecretário de Contratos Corporativos</t>
  </si>
  <si>
    <t>174.645-6</t>
  </si>
  <si>
    <t>Rodrigo da Silva Neves</t>
  </si>
  <si>
    <t>04044-00018529/2025-72</t>
  </si>
  <si>
    <t>05 e 06/05/2025</t>
  </si>
  <si>
    <t>MASTERCLASS DE IMPLANTAÇÃO DO ESOCIAL NA ADMINISTRAÇÃO PÚBLICA</t>
  </si>
  <si>
    <t>285.331-0</t>
  </si>
  <si>
    <t>GIZELLE MARRISE RIBEIRO GONÇALVES</t>
  </si>
  <si>
    <t>04044-00014202/2025-21</t>
  </si>
  <si>
    <t>Diretor de Acompanhamento de Ajustes do eSocial</t>
  </si>
  <si>
    <t>283.353-0</t>
  </si>
  <si>
    <t>PEDRO HENRIQUE DA SILVA COSTA</t>
  </si>
  <si>
    <t>Coordenador de Monitoramento de Dadosdo e-Social</t>
  </si>
  <si>
    <t xml:space="preserve"> 283.913-X</t>
  </si>
  <si>
    <t>CLEITON VIEIRA TORRES</t>
  </si>
  <si>
    <t>280.440-9</t>
  </si>
  <si>
    <t>JOAO BENICIO STRAEHL DE SOUSA</t>
  </si>
  <si>
    <t>Chefe de Unidade de Gestora de Projetos Estratégicos</t>
  </si>
  <si>
    <t>172.735-4</t>
  </si>
  <si>
    <t>MARCUS VINICIUS DE ARAUJO LIMA</t>
  </si>
  <si>
    <t>Coordenador de Desenvolvimento de Aplicações</t>
  </si>
  <si>
    <t xml:space="preserve"> 127.620-4</t>
  </si>
  <si>
    <t>FRANKLIN MARCIO COSTA VIANA</t>
  </si>
  <si>
    <t>abril</t>
  </si>
  <si>
    <t>BSB/PAL/BSB</t>
  </si>
  <si>
    <t>24/04 a 25/04/2025</t>
  </si>
  <si>
    <t>23ª Reunião da Rede PNAFM</t>
  </si>
  <si>
    <t>SPLAN</t>
  </si>
  <si>
    <t>04044-00012012/2025-70</t>
  </si>
  <si>
    <t>174.480-1</t>
  </si>
  <si>
    <t>Margareth Coutinho Ruas</t>
  </si>
  <si>
    <t>23/04 a 25/04/2025</t>
  </si>
  <si>
    <t>"PRÁTICO DE RETENÇÕES TRIBUTÁRIAS NA ADMINISTRAÇÃO PÚBLICA: SPED, ESOCIAL, EFD-REINF E DCTFWEB"</t>
  </si>
  <si>
    <t>ASSESSOR TECNICO</t>
  </si>
  <si>
    <t>04044-00013895/2025-35</t>
  </si>
  <si>
    <t>GERENTE DE INFORMAÇÕES FICAIS, PREVIDÊNCIARIAS E TRABALHISTAS</t>
  </si>
  <si>
    <t>34.854-6</t>
  </si>
  <si>
    <t>JOSÉ ARAÚJO DE SOUSA</t>
  </si>
  <si>
    <t>GERENTE DE PESSOAL EMPREGADO</t>
  </si>
  <si>
    <t>266.838-6</t>
  </si>
  <si>
    <t>JAIMILTON PEREIRA DE SOUSA</t>
  </si>
  <si>
    <t>COFIN</t>
  </si>
  <si>
    <t>GERENTE DE PROGRAMAÇÃO E PAGAMENTO</t>
  </si>
  <si>
    <t>174603-0</t>
  </si>
  <si>
    <t>DIEGO AUGUSTO ALVES LOPES</t>
  </si>
  <si>
    <t>DIRETORA FINANCEIRA</t>
  </si>
  <si>
    <t>31.779-9</t>
  </si>
  <si>
    <t>SUELY SALES DOS SANTOS</t>
  </si>
  <si>
    <t>CHEFE DO NÚCLEO DE EXECUÇÃO FINANCEIRA</t>
  </si>
  <si>
    <t>276751-1</t>
  </si>
  <si>
    <t xml:space="preserve"> PAULO CÉSAR PEREIRA BISPO</t>
  </si>
  <si>
    <t xml:space="preserve"> GERENTE DE LIQUIDAÇÃO</t>
  </si>
  <si>
    <t>269.398-4</t>
  </si>
  <si>
    <t>ANTÔNIA TAVARES PEREIRA</t>
  </si>
  <si>
    <t>Reunião COMSEFAZ e CONFAZ</t>
  </si>
  <si>
    <t>Chefe da ASEF</t>
  </si>
  <si>
    <t> 276.223-4</t>
  </si>
  <si>
    <t>Cicero Roberto de Melo</t>
  </si>
  <si>
    <t>04044-00012707/2025-51</t>
  </si>
  <si>
    <t>10/04 e 14/04/2025</t>
  </si>
  <si>
    <t>196ª Reunião Ordinária do Conselho Nacional de Política Fazendária - CONFAZ, e a 48ª Reunião Ordinária do Comitê Nacional de Secretários de Fazenda, Finanças, Receita ou Tributação dos Estados e do Distrito Federal – COMSEFAZ</t>
  </si>
  <si>
    <t>SUAE</t>
  </si>
  <si>
    <t>Subsecretário da Receita</t>
  </si>
  <si>
    <t>04044-00005004/2025-77</t>
  </si>
  <si>
    <t>08/04 a 11/04/2025</t>
  </si>
  <si>
    <t>78º  ENCAT</t>
  </si>
  <si>
    <t>04044-00010836/2025-13</t>
  </si>
  <si>
    <t>MISSÃO</t>
  </si>
  <si>
    <t>BSB/NY/BSB</t>
  </si>
  <si>
    <t>07/04 a 13/04/2025</t>
  </si>
  <si>
    <t>Missão Internacional ONU e Harvard</t>
  </si>
  <si>
    <t>Secretário de Economia do Distrito Federal</t>
  </si>
  <si>
    <t xml:space="preserve"> 281.927-9</t>
  </si>
  <si>
    <t>DANIEL CARVALHO</t>
  </si>
  <si>
    <t>04044-00008723/2025-40</t>
  </si>
  <si>
    <t>03/04 a 04/04/2025</t>
  </si>
  <si>
    <t> Visita Técnica</t>
  </si>
  <si>
    <t>Chefe da Unidade de procedimentos e de Controle de Sistemas Contabeis</t>
  </si>
  <si>
    <t>190.483-3</t>
  </si>
  <si>
    <t>Daniel da Silva Mello</t>
  </si>
  <si>
    <t>04044-00008716/2025-48</t>
  </si>
  <si>
    <t>Chefe da Unidade Geral de patrimonio</t>
  </si>
  <si>
    <t>188.939-7</t>
  </si>
  <si>
    <t>ERASMO SILVA</t>
  </si>
  <si>
    <t>03 e 04/04/2025</t>
  </si>
  <si>
    <t>Reunião Com a Prefeitura de São Paulo</t>
  </si>
  <si>
    <t>SPI</t>
  </si>
  <si>
    <t xml:space="preserve"> Assessora de Conservação do Patrimônio Público Imobiliário</t>
  </si>
  <si>
    <t>276.319-2</t>
  </si>
  <si>
    <t xml:space="preserve"> Letícia Prachedes Alves</t>
  </si>
  <si>
    <t>04044-00011966/2025-65</t>
  </si>
  <si>
    <t xml:space="preserve"> 283.011-6</t>
  </si>
  <si>
    <t>Lucas Gabriel Santos Veloso de Carvalho</t>
  </si>
  <si>
    <t>Subsecretária de Patrimônio Imobiliário</t>
  </si>
  <si>
    <t>283.493-6</t>
  </si>
  <si>
    <t>Ana Cecília Lustosa da Cruz</t>
  </si>
  <si>
    <t>02/04 a 04/04/2025</t>
  </si>
  <si>
    <t xml:space="preserve">83ª REUNIÃO GEFIN </t>
  </si>
  <si>
    <t>284.093-6</t>
  </si>
  <si>
    <t xml:space="preserve">JOSE LUIZ MARQUES BARRETO </t>
  </si>
  <si>
    <t>04044-00010026/2025-59</t>
  </si>
  <si>
    <t>01/04 a 04/04/2024</t>
  </si>
  <si>
    <t>Reunião dos GTs de NFCom e NF3e no âmbito do ENCAT</t>
  </si>
  <si>
    <t>Chefe do Núcleo de Documentos Fiscais Digitais</t>
  </si>
  <si>
    <t>280.398-4</t>
  </si>
  <si>
    <t>RICARDO TELLES KALUME</t>
  </si>
  <si>
    <t>04044-00009243/2025-04</t>
  </si>
  <si>
    <t>SEFAZ</t>
  </si>
  <si>
    <t>Auditor-fiscal</t>
  </si>
  <si>
    <t>280.410-7</t>
  </si>
  <si>
    <t>ATHOS CAVALCANTI SILVA</t>
  </si>
  <si>
    <t>Auditor Fiscal do DF</t>
  </si>
  <si>
    <t>280.578-2</t>
  </si>
  <si>
    <t>HENRIQUE MENEZES DE MORAES REGO</t>
  </si>
  <si>
    <t>31/03 a 04/04/2024</t>
  </si>
  <si>
    <t>109.134-4</t>
  </si>
  <si>
    <t xml:space="preserve"> Sebastiao Lopes Salles</t>
  </si>
  <si>
    <t>março</t>
  </si>
  <si>
    <t>171ª ROCA – Reunião Ordinária do Conselho de Associadas ABEP</t>
  </si>
  <si>
    <t>279.261-3</t>
  </si>
  <si>
    <t>Wisney Rafael Alves Oliveira</t>
  </si>
  <si>
    <t>04044-00012327/2025-17</t>
  </si>
  <si>
    <t>30º Fórum Regional de Fortalecimento da Rede de Parcerias – Etapa Piauí</t>
  </si>
  <si>
    <t>035.056-7</t>
  </si>
  <si>
    <t>REGINALDO SEVERINO DOS SANTOS</t>
  </si>
  <si>
    <t>04044-00008827/2025-54</t>
  </si>
  <si>
    <t>26/03 a 28/03/2025</t>
  </si>
  <si>
    <t>63ª Reunião Ordinária da Comissão de Gestão Fazendária - COGEF</t>
  </si>
  <si>
    <t>ESPII</t>
  </si>
  <si>
    <t>163.133-0</t>
  </si>
  <si>
    <t>Jardesson Freire Medeiros</t>
  </si>
  <si>
    <t>04044-00003593/2025-59</t>
  </si>
  <si>
    <t>Chefe de Gestão e Estudos Fiscais</t>
  </si>
  <si>
    <t>271.927-4</t>
  </si>
  <si>
    <t>ALLAN ALEXANDRE MENDES GONÇALVES</t>
  </si>
  <si>
    <t>04044-00005328/2025-13</t>
  </si>
  <si>
    <t>Subsecretário de Sistemas de informação</t>
  </si>
  <si>
    <t>04044-00004392/2025-79</t>
  </si>
  <si>
    <t>Lucas Alvarenga</t>
  </si>
  <si>
    <t>04044-00024411/2024-01</t>
  </si>
  <si>
    <t>Gerente de cadastro fiscal</t>
  </si>
  <si>
    <t>280.498-0</t>
  </si>
  <si>
    <t>Thiago Cunha de Moraes</t>
  </si>
  <si>
    <t>Treinamento</t>
  </si>
  <si>
    <t>SCDP Sistema de Concessão de Diárias e Passagens do Governo Federal</t>
  </si>
  <si>
    <t xml:space="preserve"> Diretora de Requisitos de Sistemas </t>
  </si>
  <si>
    <t>1430957-2</t>
  </si>
  <si>
    <t xml:space="preserve"> LUCIANA SANTIAGO PRADO</t>
  </si>
  <si>
    <t>04044-00006722/2025-61</t>
  </si>
  <si>
    <t>André Carvalho França</t>
  </si>
  <si>
    <t>BSB/VIT/BSB</t>
  </si>
  <si>
    <t>19/03 a 20/03/2025</t>
  </si>
  <si>
    <t>XCII Fórum Nacional de Secretários Estaduais do Planejamento</t>
  </si>
  <si>
    <t>Chefe da Assessoria Especial da SUPPE</t>
  </si>
  <si>
    <t>285.602-6</t>
  </si>
  <si>
    <t>Fábio de Alencar Machado</t>
  </si>
  <si>
    <t>04044-00008602/2025-06</t>
  </si>
  <si>
    <t xml:space="preserve"> Reunião Grupo de Trabalho de Orçamento e Revisão de Gastos - CONSAD</t>
  </si>
  <si>
    <t xml:space="preserve"> 271925-8</t>
  </si>
  <si>
    <t>THIAGO GOMES VALLE NERY</t>
  </si>
  <si>
    <t>04044-00006906/2025-21</t>
  </si>
  <si>
    <t>Forum</t>
  </si>
  <si>
    <t>Auditora do Controle Interno</t>
  </si>
  <si>
    <t xml:space="preserve"> 46159-8</t>
  </si>
  <si>
    <t>Adriane Freitas de Oliveira Cotias e Silva</t>
  </si>
  <si>
    <t>04044-00004408/2025-43</t>
  </si>
  <si>
    <t>Subsecretária de Planejamento Governamental</t>
  </si>
  <si>
    <t>0272450-2</t>
  </si>
  <si>
    <t>18/03 a 20/03/2025</t>
  </si>
  <si>
    <t>04044-00006049/2025-69</t>
  </si>
  <si>
    <t>Auditor-fiscal do DF</t>
  </si>
  <si>
    <t>280.628-2</t>
  </si>
  <si>
    <t>THIAGO SOUSA PENAFORT</t>
  </si>
  <si>
    <t>04044-00004485/2025-01</t>
  </si>
  <si>
    <t>280.840-4</t>
  </si>
  <si>
    <t>RODRIGO GEVAERD</t>
  </si>
  <si>
    <t xml:space="preserve"> 280.463-8</t>
  </si>
  <si>
    <t>GLEDSON ARTHUR DO NASCIMENTO</t>
  </si>
  <si>
    <t xml:space="preserve"> 280.479-4</t>
  </si>
  <si>
    <t>THIAGO SEGATI SILVA</t>
  </si>
  <si>
    <t>108.954-4</t>
  </si>
  <si>
    <t>SILVINO NOGUEIRA FILHO</t>
  </si>
  <si>
    <t>SÉRGIO AGUSTO DIAS DANTAS</t>
  </si>
  <si>
    <t>17/03 a 20/03/2025</t>
  </si>
  <si>
    <t>20º Congresso Brasileiro de Pregoeiros</t>
  </si>
  <si>
    <t>SFPG</t>
  </si>
  <si>
    <t>Chefe Proó-Gestão</t>
  </si>
  <si>
    <t>0272727-7</t>
  </si>
  <si>
    <t>ROSILENE DE SOUZA FONSECA RIBEIRO</t>
  </si>
  <si>
    <t>04044-00006294/2025-76</t>
  </si>
  <si>
    <t>Secretário Executivo de Valorização e Qualidade de Vida</t>
  </si>
  <si>
    <t>0278833-0</t>
  </si>
  <si>
    <t>EPITACIO DO NASCIMENTO SOUSA JUNIOR</t>
  </si>
  <si>
    <t>UCI</t>
  </si>
  <si>
    <t>283512-6</t>
  </si>
  <si>
    <t>EVELYN DOSSO JOAQUIM</t>
  </si>
  <si>
    <t>0275842-3</t>
  </si>
  <si>
    <t>OTAVIO MAX GOMES DE OLIVEIRA</t>
  </si>
  <si>
    <t>284787-6</t>
  </si>
  <si>
    <t>HENRIQUE DUARTE DE OLIVEIRA</t>
  </si>
  <si>
    <t>Chefe AJL</t>
  </si>
  <si>
    <t>0282508-2</t>
  </si>
  <si>
    <t>LUCIANA ABDALLA NOVANTA SAENGER</t>
  </si>
  <si>
    <t>1430755-3</t>
  </si>
  <si>
    <t>GEISHA BERGER</t>
  </si>
  <si>
    <t>MAGDA DOS SANTOS VOLPE</t>
  </si>
  <si>
    <t>DIRETORA DE ANALISE DE PROJETOS</t>
  </si>
  <si>
    <t>284318-8</t>
  </si>
  <si>
    <t>ALDA APARECIDA RAMOS VASQUEZ MELLO</t>
  </si>
  <si>
    <t>Diretora de Consolidação de Compras</t>
  </si>
  <si>
    <t>284213-0</t>
  </si>
  <si>
    <t>ANGELA LUCIA DA ROSA</t>
  </si>
  <si>
    <t>285680-8</t>
  </si>
  <si>
    <t>CLAUDIA RODRIGUES VIEIRA</t>
  </si>
  <si>
    <t>COORDENACAO DE LICITACOES</t>
  </si>
  <si>
    <t>039256-1</t>
  </si>
  <si>
    <t>EDSON DE SOUZA</t>
  </si>
  <si>
    <t>Pregoeira</t>
  </si>
  <si>
    <t>038597-2</t>
  </si>
  <si>
    <t>CLAUDETE PEREIRA LIMA</t>
  </si>
  <si>
    <t>261427-8</t>
  </si>
  <si>
    <t>RITA DE CASSIA GODINHO DE CAMPOS</t>
  </si>
  <si>
    <t>125900-8</t>
  </si>
  <si>
    <t>EVERTON CIRQUEIRA LEITAO</t>
  </si>
  <si>
    <t>Secretário Executivo de Contratos</t>
  </si>
  <si>
    <t>127608-5</t>
  </si>
  <si>
    <t>DANIEL RIEHL</t>
  </si>
  <si>
    <t>13/03 a 14/03/2025</t>
  </si>
  <si>
    <t>VISITA TÉCNICA À SECRETARIA DE ESTADO DE PLANEJAMENTO E GESTÃO DO ESTADO DE MINAS GERAIS</t>
  </si>
  <si>
    <t>SUOP</t>
  </si>
  <si>
    <t>chefe de Unidade de Processo e Monitoramento Orçamentários</t>
  </si>
  <si>
    <t>272.541-X</t>
  </si>
  <si>
    <t>LUIZ PAULO DE CARVALHO MORAES</t>
  </si>
  <si>
    <t>04044-00003518/2025-98</t>
  </si>
  <si>
    <t>Diretor de Modernização e Integração do Processo Orçamentário</t>
  </si>
  <si>
    <t>272.003-5</t>
  </si>
  <si>
    <t>LEONARDO WILSON DE PINHO MARTINS</t>
  </si>
  <si>
    <t>Coordenador de Gestão Pessoal</t>
  </si>
  <si>
    <t>272463-4</t>
  </si>
  <si>
    <t xml:space="preserve"> PEDRO IVO DE OLIVEIRA MEDEIROS</t>
  </si>
  <si>
    <t>Chefe de Unidade de Programação Orçamentária</t>
  </si>
  <si>
    <t>271.963-0</t>
  </si>
  <si>
    <t>ANDREY MOTA CANTANHEDE</t>
  </si>
  <si>
    <t>271.925-8</t>
  </si>
  <si>
    <t>FEV</t>
  </si>
  <si>
    <t>25/02 a 26/02/2025</t>
  </si>
  <si>
    <t>82ª REUNIÃO GEFIN E XI Encontro do Foro Iberoamericano</t>
  </si>
  <si>
    <t>04044-00003561/2025-53</t>
  </si>
  <si>
    <t>BSB/JAM/BSB</t>
  </si>
  <si>
    <t>20/02/25 a 21/02/2025</t>
  </si>
  <si>
    <t>131º Fórum Nacional de Secretários de Estado de Administração - CONSAD</t>
  </si>
  <si>
    <t xml:space="preserve"> NEY FERRAZ JÚNIOR</t>
  </si>
  <si>
    <t>04044-00004388/2025-19</t>
  </si>
  <si>
    <t>19/02/25 a 21/02/2025</t>
  </si>
  <si>
    <t xml:space="preserve"> Visita técnica e Encontro mensal da Associação Brasileira de Qualidade de Vida- ABQV</t>
  </si>
  <si>
    <t>04044-00003986/2025-62</t>
  </si>
  <si>
    <t>BSB/FLO/BSB</t>
  </si>
  <si>
    <t>18/02 a 20/02/2025</t>
  </si>
  <si>
    <t>Reunião do CONFAZ</t>
  </si>
  <si>
    <t>280.546-4</t>
  </si>
  <si>
    <t>Rodrigo Sepe Saraiva</t>
  </si>
  <si>
    <t>04044-00047347/2024-28</t>
  </si>
  <si>
    <t>BSB/CAS/BSB</t>
  </si>
  <si>
    <t>11/02/25 a 12/02/2025</t>
  </si>
  <si>
    <t>37ª Edição do Show Rural Coopavel</t>
  </si>
  <si>
    <t>SEAGRI</t>
  </si>
  <si>
    <t>Secretário de Agricultura</t>
  </si>
  <si>
    <t>1.712.425-5</t>
  </si>
  <si>
    <t xml:space="preserve"> Rafael Borges Bueno</t>
  </si>
  <si>
    <t>00070-00000318/2025-04</t>
  </si>
  <si>
    <t>JAN</t>
  </si>
  <si>
    <t>29 a 31/01/25</t>
  </si>
  <si>
    <t>1º Imersão de Cidades Inteligentes</t>
  </si>
  <si>
    <t>Coordenador da Coordenação da Central de Relacionamento do DF</t>
  </si>
  <si>
    <t>276.715-5</t>
  </si>
  <si>
    <t>Joran Ermison Lopes Freire</t>
  </si>
  <si>
    <t>04044-00001931/2025-18</t>
  </si>
  <si>
    <t>Chefe da Unidade da Central de Relacionamento do DF</t>
  </si>
  <si>
    <t>285.366-3</t>
  </si>
  <si>
    <t>Rômulo Adan Silva Santos</t>
  </si>
  <si>
    <t>Chefe da Unidade de Prospecção e Transformação Digital</t>
  </si>
  <si>
    <t>Subsecretária da Subsecretaria de Transformação Digital e da Central de Relacionamento do DF</t>
  </si>
  <si>
    <t>285.364-7</t>
  </si>
  <si>
    <t>Adriana Cristina Pinto Rodrigues</t>
  </si>
  <si>
    <t>Tipo</t>
  </si>
  <si>
    <t>Mês</t>
  </si>
  <si>
    <t>VALOR DA PASSAGEM (R$)</t>
  </si>
  <si>
    <t>ITINERÁRIO</t>
  </si>
  <si>
    <t>PERIODO DE  VIAGEM</t>
  </si>
  <si>
    <t>VIAGEM A SERVIÇO</t>
  </si>
  <si>
    <t>LOTAÇÃO</t>
  </si>
  <si>
    <t xml:space="preserve">CARGO </t>
  </si>
  <si>
    <t>MATRÍCULA Nº</t>
  </si>
  <si>
    <t>SERVIDOR</t>
  </si>
  <si>
    <t>Nº DO PROCESSO SEI</t>
  </si>
  <si>
    <t>04044-00032391/2025-14</t>
  </si>
  <si>
    <t>03/09 a 05/09/2025</t>
  </si>
  <si>
    <t>Curso</t>
  </si>
  <si>
    <t>SUPPE</t>
  </si>
  <si>
    <t>Renata Karina Moura Moraes</t>
  </si>
  <si>
    <t>175.488-2</t>
  </si>
  <si>
    <t>Chefe da Assessoria de Comunicação</t>
  </si>
  <si>
    <t>ASCOM</t>
  </si>
  <si>
    <t>Letícia Oni Pimenta Laurentino</t>
  </si>
  <si>
    <t>285.746-4</t>
  </si>
  <si>
    <t>Auditora de Controle Interno</t>
  </si>
  <si>
    <t>Kaique dos Santos Mendes</t>
  </si>
  <si>
    <t>285.841-X</t>
  </si>
  <si>
    <t>04044-00039071/2025-95</t>
  </si>
  <si>
    <t xml:space="preserve"> LEONARDO LÚCIO LOPES CANÇADO</t>
  </si>
  <si>
    <t>109.054-2</t>
  </si>
  <si>
    <t xml:space="preserve"> Subsecretário da Receita do DF</t>
  </si>
  <si>
    <t>“Diálogo Regional de Políticas Públicas: Soluções Digitais para uma Gestão Fiscal Inteligente”</t>
  </si>
  <si>
    <t>10 e 11/09/2025</t>
  </si>
  <si>
    <t>Reunião</t>
  </si>
  <si>
    <t xml:space="preserve"> Alisson Lira da Rocha</t>
  </si>
  <si>
    <t>04044-00042733/2025-12</t>
  </si>
  <si>
    <t xml:space="preserve">  XVIII Encontro NAcional de Administradores Tributários - ENAT , 50ª Reunião Ordinária do COMSEFAZ e 198ª Reunião Ordinária do Conselho Nacional de Política Fazendária - CONFAZ.</t>
  </si>
  <si>
    <t>30/09 a 03/10/2024</t>
  </si>
  <si>
    <t>04044-00041066/2025-42</t>
  </si>
  <si>
    <t>Secretário de Economia do DF</t>
  </si>
  <si>
    <t>Reunião dos Representantes COTEPE/ICMS e 198ª Reunião Ordinária do Conselho Nacional de Política Fazendária - CONFAZ.</t>
  </si>
  <si>
    <t>01/10 a 03/10/2025</t>
  </si>
  <si>
    <t>04044-00041067/2025-97</t>
  </si>
  <si>
    <t>282.508-2</t>
  </si>
  <si>
    <t>Chefe da Assessoria Jurídico-Legislativa</t>
  </si>
  <si>
    <t>04044-00040050/2025-12</t>
  </si>
  <si>
    <t> Ivan Carlos de Oliveira</t>
  </si>
  <si>
    <t>65ª Reunião Ordinária da Comissão de Gestão Fazendária - COGEF</t>
  </si>
  <si>
    <t>06/10 a 08/10/2025</t>
  </si>
  <si>
    <t>DRIELLE DELPINO</t>
  </si>
  <si>
    <t>280.385-2</t>
  </si>
  <si>
    <t>AUDITORA FISCAL DA RECEITA DO DISTRITO FEDERAL</t>
  </si>
  <si>
    <t>04044-00039104/2025-05</t>
  </si>
  <si>
    <t>Secretário-Executivo</t>
  </si>
  <si>
    <t>23º Congresso Brasileiro de Qualidade de Vida (CBQV)</t>
  </si>
  <si>
    <t>07 e 08/10/2025</t>
  </si>
  <si>
    <t>curso</t>
  </si>
  <si>
    <t>MÁRCIA DE AZEVEDO DUARTE</t>
  </si>
  <si>
    <t>Coordenadora de Açoes de Qualidade de Vida</t>
  </si>
  <si>
    <t>04044-00044597/2025-97</t>
  </si>
  <si>
    <t>Reunião Ordinária do Grupo de Desenvolvimento do Servidor Fazendário - GDFAZ</t>
  </si>
  <si>
    <t>08/10 a 10/10/2025</t>
  </si>
  <si>
    <t>DILAMAR APARECIDA DA COSTA CARDOSO DOURADO</t>
  </si>
  <si>
    <t>04044-00047294/2025-26</t>
  </si>
  <si>
    <t>CICERO ROBERTO DE MELO</t>
  </si>
  <si>
    <t>276.223-4</t>
  </si>
  <si>
    <t xml:space="preserve"> 24ª Reunião do GT66 Educação Fiscal/CONFAZ/MF e 93ª do Grupo Nacional de Educação Fiscal (GEF).</t>
  </si>
  <si>
    <t>04044-00044258/2025-19</t>
  </si>
  <si>
    <t>Reunião no âmbito do ENCAT</t>
  </si>
  <si>
    <t>14/10 a 17/10/2024</t>
  </si>
  <si>
    <t>04044-00048414/2025-11</t>
  </si>
  <si>
    <t>THIAGO ROGÉRIO CONDE</t>
  </si>
  <si>
    <t>187.361-X</t>
  </si>
  <si>
    <t>Secretário Executivo de Finanças, Orçamento e Planejamento</t>
  </si>
  <si>
    <t>Workshop das Cidades-Sede e Estádios da Copa do Mundo Feminina da FIFA Brasil 2027</t>
  </si>
  <si>
    <t>14/10 a 16/10/2025</t>
  </si>
  <si>
    <t>04044-00044042/2025-45</t>
  </si>
  <si>
    <t>ESTER WANDERLEY DE SOUSA</t>
  </si>
  <si>
    <t>283.673-4</t>
  </si>
  <si>
    <t>19º Pregão Week</t>
  </si>
  <si>
    <t>20/10 a 24/10/2025</t>
  </si>
  <si>
    <t>39.256-1</t>
  </si>
  <si>
    <t>Coordenador de Licitações</t>
  </si>
  <si>
    <t>281.983-X</t>
  </si>
  <si>
    <t>SECRETÁRIA EXECUTIVA</t>
  </si>
  <si>
    <t>DENISE DA SILVA MACHADO</t>
  </si>
  <si>
    <t>ANAPAULA DRUMOND GERVÁSIO GUERRA</t>
  </si>
  <si>
    <t>273.775-2</t>
  </si>
  <si>
    <t>127.608-5</t>
  </si>
  <si>
    <t>ELIZABETE BORGES E BORGES</t>
  </si>
  <si>
    <t>277.608-1</t>
  </si>
  <si>
    <t>Subsecretária de Engenharia, Arquitetura e Manutenção</t>
  </si>
  <si>
    <t>ANA PAULA CARDOSO DA SILVA</t>
  </si>
  <si>
    <t>286.190-9</t>
  </si>
  <si>
    <t>FELIPE ABDALLA RODRIGUEZ</t>
  </si>
  <si>
    <t>283.524-X</t>
  </si>
  <si>
    <t>CHEFE DA UNIDADE DE ENGENHARIA</t>
  </si>
  <si>
    <t>04044-00051043/2025-46</t>
  </si>
  <si>
    <t>CONCEIÇÃO AMARAL SILVA MÕES</t>
  </si>
  <si>
    <t>Assessora</t>
  </si>
  <si>
    <t>Câmara Técnica Permanente da ABRASF</t>
  </si>
  <si>
    <t>23 A 24/10/2025</t>
  </si>
  <si>
    <t>BSB/NATAL/BSB</t>
  </si>
  <si>
    <t>04044-00051405/2025-07</t>
  </si>
  <si>
    <t>DANIEL IZAÍAS DE CARVALHO</t>
  </si>
  <si>
    <t>Secretário de Estado</t>
  </si>
  <si>
    <t>24 A 24/10/2025</t>
  </si>
  <si>
    <t>04044-00050402/2025-48</t>
  </si>
  <si>
    <t>BRUNO SOUZA DA FONSECA</t>
  </si>
  <si>
    <t>280356-9</t>
  </si>
  <si>
    <t>Assessor técnico</t>
  </si>
  <si>
    <t>1º Seminário Nacional de Fiscalização do ITCD</t>
  </si>
  <si>
    <t>23 E 24/10/2025</t>
  </si>
  <si>
    <t>BSB/CAMPOGDE</t>
  </si>
  <si>
    <t>R$ 1.378,40</t>
  </si>
  <si>
    <t>04044-00047765/2025-04</t>
  </si>
  <si>
    <t>LUCÍLIA PEREIRA BORGES</t>
  </si>
  <si>
    <t>280414-X</t>
  </si>
  <si>
    <t>Coordenadora de Tributos Diretos</t>
  </si>
  <si>
    <t>Visita Técnica Sistema Observatório do Mercado Imobiliário</t>
  </si>
  <si>
    <t>04/11 a 06/11/2025</t>
  </si>
  <si>
    <t>BSB/NAV/BSB</t>
  </si>
  <si>
    <t>visita</t>
  </si>
  <si>
    <t>FERNANDA MONTEIRO DE BRITO</t>
  </si>
  <si>
    <t>280.940-0</t>
  </si>
  <si>
    <t>Assessora da Coordenação de Tributos Diretos</t>
  </si>
  <si>
    <t>04044-00046608/2025-73</t>
  </si>
  <si>
    <t>SERGIO AUGUSTO DIAS DANTAS</t>
  </si>
  <si>
    <t>COMSEFAZ</t>
  </si>
  <si>
    <t>05/11 a 09/11/2025</t>
  </si>
  <si>
    <t>bsb/RIO/bsb</t>
  </si>
  <si>
    <t>reunião</t>
  </si>
  <si>
    <t>ANDERSON BORGES ROEPKE</t>
  </si>
  <si>
    <t>04044-00054325/2025-03</t>
  </si>
  <si>
    <t>DANIEL IZAIAS  DE CARVALHO</t>
  </si>
  <si>
    <t>05/11 a 06/11/2025</t>
  </si>
  <si>
    <t>04044-00050812/2025-99</t>
  </si>
  <si>
    <t> I Seminário Estadual de Educação Fiscal</t>
  </si>
  <si>
    <t>14/11 a 15/11/2025</t>
  </si>
  <si>
    <t>Bsb/Teresina</t>
  </si>
  <si>
    <t>04044-00046727/2025-26</t>
  </si>
  <si>
    <t>LEONARDO SÁ DOS SANTOS</t>
  </si>
  <si>
    <t xml:space="preserve"> COTEPE/ICMS COMSEFAZ</t>
  </si>
  <si>
    <t>03/11 a 06/11/2025</t>
  </si>
  <si>
    <t>04044-00047441/2025-68</t>
  </si>
  <si>
    <t>IVAN CARLOS DE OLIVEIRA</t>
  </si>
  <si>
    <t>CONSAD</t>
  </si>
  <si>
    <t>26/11 A 28/11/2025</t>
  </si>
  <si>
    <t>LEDAMAR SOUSA RESENDE</t>
  </si>
  <si>
    <t>Chefe de Gabinete</t>
  </si>
  <si>
    <t>RAQUEL ABEN ATHAR DE SOUSA</t>
  </si>
  <si>
    <t>ADRIANA CHRISTINA PINTO RODRIGUES</t>
  </si>
  <si>
    <t>LUIZA CAROLINA CARNEIRO BARREIROS</t>
  </si>
  <si>
    <t>Subsecrtário</t>
  </si>
  <si>
    <t>BRUNO MILHOMEM CARVALHEDO VENTURA</t>
  </si>
  <si>
    <t>Assessor</t>
  </si>
  <si>
    <t>Thiago Gomes Valle Nery</t>
  </si>
  <si>
    <t>04044-00054028/2025-50</t>
  </si>
  <si>
    <t>FABIO DE ALENCAR MACHADO</t>
  </si>
  <si>
    <t>Chefe da Assessoria Especial </t>
  </si>
  <si>
    <t>02/12 a 05/12/2025</t>
  </si>
  <si>
    <t>RENATA KARINA MOURA MORAES</t>
  </si>
  <si>
    <t>LETÍCIA ONI PIMENTA LAURENTINO</t>
  </si>
  <si>
    <t>Diretora de Avaliação de Planos de Programas de Governo</t>
  </si>
  <si>
    <t>PAULO ROBERTO MAGALHAES CORDEIRO</t>
  </si>
  <si>
    <t>COORDENADOR DE FINANCIAMENTOS</t>
  </si>
  <si>
    <t>KAIQUE DOS SANTOS MENDES</t>
  </si>
  <si>
    <t>Diretor de Análise e Acompanhamento das Ações Governamentais</t>
  </si>
  <si>
    <t>Dezembro</t>
  </si>
  <si>
    <t>127.114-8</t>
  </si>
  <si>
    <t>108.974-9</t>
  </si>
  <si>
    <t>31.800-0</t>
  </si>
  <si>
    <t>173719-8</t>
  </si>
  <si>
    <t>Diretora Executiva</t>
  </si>
  <si>
    <t xml:space="preserve"> 285.364-7</t>
  </si>
  <si>
    <t>214.160-4</t>
  </si>
  <si>
    <t>VALOR DA DIÁRIA (R$)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</si>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</sst>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21252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1" xfId="0" applyFont="1" applyFill="1" applyBorder="1" applyAlignment="1">
      <alignment horizontal="center"/>
    </xf>
    <xf numFmtId="44" fontId="0" fillId="0" borderId="1" xfId="1" applyFont="1" applyFill="1" applyBorder="1"/>
    <xf numFmtId="0" fontId="2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44" fontId="0" fillId="0" borderId="3" xfId="1" applyFont="1" applyFill="1" applyBorder="1"/>
    <xf numFmtId="0" fontId="2" fillId="0" borderId="3" xfId="0" applyFont="1" applyFill="1" applyBorder="1" applyAlignment="1">
      <alignment horizontal="center"/>
    </xf>
    <xf numFmtId="0" fontId="0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0" fillId="0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44" fontId="2" fillId="0" borderId="1" xfId="1" applyFont="1" applyFill="1" applyBorder="1"/>
    <xf numFmtId="0" fontId="2" fillId="0" borderId="4" xfId="0" applyFont="1" applyFill="1" applyBorder="1" applyAlignment="1">
      <alignment horizontal="center"/>
    </xf>
    <xf numFmtId="44" fontId="2" fillId="0" borderId="4" xfId="1" applyFont="1" applyFill="1" applyBorder="1" applyAlignment="1">
      <alignment horizontal="center"/>
    </xf>
    <xf numFmtId="0" fontId="2" fillId="0" borderId="0" xfId="0" applyFont="1" applyFill="1" applyAlignment="1"/>
    <xf numFmtId="0" fontId="0" fillId="0" borderId="5" xfId="0" applyFont="1" applyFill="1" applyBorder="1" applyAlignment="1">
      <alignment horizontal="center"/>
    </xf>
    <xf numFmtId="44" fontId="0" fillId="0" borderId="5" xfId="1" applyFont="1" applyFill="1" applyBorder="1"/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5" xfId="0" applyFont="1" applyFill="1" applyBorder="1"/>
    <xf numFmtId="0" fontId="2" fillId="0" borderId="5" xfId="0" applyFont="1" applyFill="1" applyBorder="1" applyAlignment="1">
      <alignment horizontal="left"/>
    </xf>
    <xf numFmtId="44" fontId="0" fillId="0" borderId="4" xfId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4" fontId="2" fillId="0" borderId="1" xfId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44" fontId="0" fillId="0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44" fontId="3" fillId="0" borderId="1" xfId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44" fontId="0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0" fontId="4" fillId="0" borderId="3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164" fontId="2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right" wrapText="1"/>
    </xf>
    <xf numFmtId="164" fontId="6" fillId="0" borderId="1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0" fontId="2" fillId="0" borderId="0" xfId="0" applyFont="1" applyFill="1" applyAlignment="1">
      <alignment wrapText="1"/>
    </xf>
    <xf numFmtId="4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center"/>
    </xf>
    <xf numFmtId="22" fontId="0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Font="1" applyFill="1"/>
    <xf numFmtId="164" fontId="0" fillId="0" borderId="1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2" fontId="0" fillId="0" borderId="1" xfId="0" applyNumberFormat="1" applyFont="1" applyFill="1" applyBorder="1"/>
    <xf numFmtId="4" fontId="0" fillId="0" borderId="1" xfId="0" applyNumberFormat="1" applyFont="1" applyFill="1" applyBorder="1"/>
    <xf numFmtId="44" fontId="3" fillId="0" borderId="1" xfId="1" applyFont="1" applyFill="1" applyBorder="1" applyAlignment="1">
      <alignment wrapText="1"/>
    </xf>
    <xf numFmtId="44" fontId="0" fillId="0" borderId="3" xfId="0" applyNumberFormat="1" applyFont="1" applyFill="1" applyBorder="1"/>
    <xf numFmtId="8" fontId="2" fillId="0" borderId="1" xfId="0" applyNumberFormat="1" applyFont="1" applyFill="1" applyBorder="1"/>
    <xf numFmtId="8" fontId="2" fillId="0" borderId="1" xfId="0" applyNumberFormat="1" applyFont="1" applyFill="1" applyBorder="1" applyAlignment="1">
      <alignment horizontal="right"/>
    </xf>
    <xf numFmtId="17" fontId="0" fillId="0" borderId="1" xfId="0" applyNumberFormat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6"/>
  <sheetViews>
    <sheetView tabSelected="1" topLeftCell="A112" workbookViewId="0">
      <selection sqref="A1:A3"/>
    </sheetView>
  </sheetViews>
  <sheetFormatPr defaultRowHeight="15" x14ac:dyDescent="0.25"/>
  <cols>
    <col min="1" max="1" width="24" customWidth="1"/>
    <col min="2" max="2" width="49.5703125" bestFit="1" customWidth="1"/>
    <col min="3" max="3" width="12.42578125" bestFit="1" customWidth="1"/>
    <col min="4" max="4" width="38.85546875" customWidth="1"/>
    <col min="5" max="5" width="10.28515625" bestFit="1" customWidth="1"/>
    <col min="6" max="6" width="28.85546875" customWidth="1"/>
    <col min="7" max="7" width="20.5703125" bestFit="1" customWidth="1"/>
    <col min="8" max="8" width="13.5703125" bestFit="1" customWidth="1"/>
    <col min="9" max="9" width="13.28515625" bestFit="1" customWidth="1"/>
    <col min="10" max="10" width="13.28515625" customWidth="1"/>
    <col min="11" max="11" width="10.42578125" bestFit="1" customWidth="1"/>
    <col min="12" max="12" width="12.42578125" bestFit="1" customWidth="1"/>
  </cols>
  <sheetData>
    <row r="1" spans="1:12" ht="15" customHeight="1" x14ac:dyDescent="0.25">
      <c r="A1" s="61" t="s">
        <v>616</v>
      </c>
      <c r="B1" s="60" t="s">
        <v>615</v>
      </c>
      <c r="C1" s="63" t="s">
        <v>614</v>
      </c>
      <c r="D1" s="63" t="s">
        <v>613</v>
      </c>
      <c r="E1" s="64" t="s">
        <v>612</v>
      </c>
      <c r="F1" s="63" t="s">
        <v>611</v>
      </c>
      <c r="G1" s="62" t="s">
        <v>610</v>
      </c>
      <c r="H1" s="61" t="s">
        <v>609</v>
      </c>
      <c r="I1" s="60" t="s">
        <v>608</v>
      </c>
      <c r="J1" s="64" t="s">
        <v>779</v>
      </c>
      <c r="K1" s="59" t="s">
        <v>607</v>
      </c>
      <c r="L1" s="58" t="s">
        <v>606</v>
      </c>
    </row>
    <row r="2" spans="1:12" ht="15" customHeight="1" x14ac:dyDescent="0.25">
      <c r="A2" s="55"/>
      <c r="B2" s="54"/>
      <c r="C2" s="57"/>
      <c r="D2" s="57"/>
      <c r="E2" s="57"/>
      <c r="F2" s="57"/>
      <c r="G2" s="56"/>
      <c r="H2" s="55"/>
      <c r="I2" s="54"/>
      <c r="J2" s="57"/>
      <c r="K2" s="53"/>
      <c r="L2" s="52"/>
    </row>
    <row r="3" spans="1:12" ht="15" customHeight="1" x14ac:dyDescent="0.25">
      <c r="A3" s="55"/>
      <c r="B3" s="54"/>
      <c r="C3" s="57"/>
      <c r="D3" s="57"/>
      <c r="E3" s="57"/>
      <c r="F3" s="57"/>
      <c r="G3" s="56"/>
      <c r="H3" s="55"/>
      <c r="I3" s="54"/>
      <c r="J3" s="57"/>
      <c r="K3" s="53"/>
      <c r="L3" s="52"/>
    </row>
    <row r="4" spans="1:12" x14ac:dyDescent="0.25">
      <c r="A4" s="16" t="s">
        <v>598</v>
      </c>
      <c r="B4" s="18" t="s">
        <v>605</v>
      </c>
      <c r="C4" s="3" t="s">
        <v>604</v>
      </c>
      <c r="D4" s="15" t="s">
        <v>603</v>
      </c>
      <c r="E4" s="13" t="s">
        <v>157</v>
      </c>
      <c r="F4" s="12" t="s">
        <v>594</v>
      </c>
      <c r="G4" s="11" t="s">
        <v>593</v>
      </c>
      <c r="H4" s="51" t="s">
        <v>270</v>
      </c>
      <c r="I4" s="50">
        <f>2171.43+750.99-60</f>
        <v>2862.42</v>
      </c>
      <c r="J4" s="50">
        <v>1881.4</v>
      </c>
      <c r="K4" s="1" t="s">
        <v>592</v>
      </c>
      <c r="L4" s="1" t="s">
        <v>138</v>
      </c>
    </row>
    <row r="5" spans="1:12" x14ac:dyDescent="0.25">
      <c r="A5" s="16" t="s">
        <v>598</v>
      </c>
      <c r="B5" s="18" t="s">
        <v>171</v>
      </c>
      <c r="C5" s="3" t="s">
        <v>170</v>
      </c>
      <c r="D5" s="15" t="s">
        <v>602</v>
      </c>
      <c r="E5" s="13" t="s">
        <v>157</v>
      </c>
      <c r="F5" s="12" t="s">
        <v>594</v>
      </c>
      <c r="G5" s="11" t="s">
        <v>593</v>
      </c>
      <c r="H5" s="51" t="s">
        <v>270</v>
      </c>
      <c r="I5" s="50">
        <f>2171.43+750.99-60</f>
        <v>2862.42</v>
      </c>
      <c r="J5" s="50">
        <v>1881.4</v>
      </c>
      <c r="K5" s="1" t="s">
        <v>592</v>
      </c>
      <c r="L5" s="1" t="s">
        <v>138</v>
      </c>
    </row>
    <row r="6" spans="1:12" x14ac:dyDescent="0.25">
      <c r="A6" s="16" t="s">
        <v>598</v>
      </c>
      <c r="B6" s="18" t="s">
        <v>601</v>
      </c>
      <c r="C6" s="3" t="s">
        <v>600</v>
      </c>
      <c r="D6" s="15" t="s">
        <v>599</v>
      </c>
      <c r="E6" s="13" t="s">
        <v>157</v>
      </c>
      <c r="F6" s="12" t="s">
        <v>594</v>
      </c>
      <c r="G6" s="11" t="s">
        <v>593</v>
      </c>
      <c r="H6" s="51" t="s">
        <v>270</v>
      </c>
      <c r="I6" s="50">
        <f>2171.43+750.99-60</f>
        <v>2862.42</v>
      </c>
      <c r="J6" s="50">
        <v>1881.4</v>
      </c>
      <c r="K6" s="1" t="s">
        <v>592</v>
      </c>
      <c r="L6" s="1" t="s">
        <v>138</v>
      </c>
    </row>
    <row r="7" spans="1:12" x14ac:dyDescent="0.25">
      <c r="A7" s="16" t="s">
        <v>598</v>
      </c>
      <c r="B7" s="18" t="s">
        <v>597</v>
      </c>
      <c r="C7" s="3" t="s">
        <v>596</v>
      </c>
      <c r="D7" s="15" t="s">
        <v>595</v>
      </c>
      <c r="E7" s="13" t="s">
        <v>157</v>
      </c>
      <c r="F7" s="12" t="s">
        <v>594</v>
      </c>
      <c r="G7" s="11" t="s">
        <v>593</v>
      </c>
      <c r="H7" s="51" t="s">
        <v>270</v>
      </c>
      <c r="I7" s="50">
        <f>2171.43+750.99-60</f>
        <v>2862.42</v>
      </c>
      <c r="J7" s="50">
        <v>1881.4</v>
      </c>
      <c r="K7" s="1" t="s">
        <v>592</v>
      </c>
      <c r="L7" s="1" t="s">
        <v>138</v>
      </c>
    </row>
    <row r="8" spans="1:12" x14ac:dyDescent="0.25">
      <c r="A8" s="16" t="s">
        <v>591</v>
      </c>
      <c r="B8" s="42" t="s">
        <v>590</v>
      </c>
      <c r="C8" s="13" t="s">
        <v>589</v>
      </c>
      <c r="D8" s="39" t="s">
        <v>588</v>
      </c>
      <c r="E8" s="13" t="s">
        <v>587</v>
      </c>
      <c r="F8" s="14" t="s">
        <v>586</v>
      </c>
      <c r="G8" s="3" t="s">
        <v>585</v>
      </c>
      <c r="H8" s="1" t="s">
        <v>584</v>
      </c>
      <c r="I8" s="2">
        <v>2570.37</v>
      </c>
      <c r="J8" s="16"/>
      <c r="K8" s="1" t="s">
        <v>566</v>
      </c>
      <c r="L8" s="1" t="s">
        <v>117</v>
      </c>
    </row>
    <row r="9" spans="1:12" x14ac:dyDescent="0.25">
      <c r="A9" s="16" t="s">
        <v>583</v>
      </c>
      <c r="B9" s="42" t="s">
        <v>582</v>
      </c>
      <c r="C9" s="13" t="s">
        <v>581</v>
      </c>
      <c r="D9" s="42" t="s">
        <v>492</v>
      </c>
      <c r="E9" s="13" t="s">
        <v>55</v>
      </c>
      <c r="F9" s="16" t="s">
        <v>580</v>
      </c>
      <c r="G9" s="3" t="s">
        <v>579</v>
      </c>
      <c r="H9" s="51" t="s">
        <v>578</v>
      </c>
      <c r="I9" s="50">
        <f>1517.85-30</f>
        <v>1487.85</v>
      </c>
      <c r="J9" s="50">
        <v>2067.48</v>
      </c>
      <c r="K9" s="1" t="s">
        <v>566</v>
      </c>
      <c r="L9" s="1" t="s">
        <v>0</v>
      </c>
    </row>
    <row r="10" spans="1:12" x14ac:dyDescent="0.25">
      <c r="A10" s="16" t="s">
        <v>577</v>
      </c>
      <c r="B10" s="18" t="s">
        <v>134</v>
      </c>
      <c r="C10" s="3" t="s">
        <v>133</v>
      </c>
      <c r="D10" s="15" t="s">
        <v>132</v>
      </c>
      <c r="E10" s="13" t="s">
        <v>121</v>
      </c>
      <c r="F10" s="15" t="s">
        <v>576</v>
      </c>
      <c r="G10" s="3" t="s">
        <v>575</v>
      </c>
      <c r="H10" s="1" t="s">
        <v>2</v>
      </c>
      <c r="I10" s="50">
        <v>973.55</v>
      </c>
      <c r="J10" s="50">
        <v>3386.52</v>
      </c>
      <c r="K10" s="1" t="s">
        <v>566</v>
      </c>
      <c r="L10" s="1" t="s">
        <v>0</v>
      </c>
    </row>
    <row r="11" spans="1:12" x14ac:dyDescent="0.25">
      <c r="A11" s="16" t="s">
        <v>574</v>
      </c>
      <c r="B11" s="42" t="s">
        <v>573</v>
      </c>
      <c r="C11" s="13" t="s">
        <v>394</v>
      </c>
      <c r="D11" s="41" t="s">
        <v>393</v>
      </c>
      <c r="E11" s="13" t="s">
        <v>221</v>
      </c>
      <c r="F11" s="19" t="s">
        <v>572</v>
      </c>
      <c r="G11" s="3" t="s">
        <v>571</v>
      </c>
      <c r="H11" s="3" t="s">
        <v>570</v>
      </c>
      <c r="I11" s="2">
        <f>1692.16+1643.57+823.5+2099.7</f>
        <v>6258.9299999999994</v>
      </c>
      <c r="J11" s="2">
        <v>2125.6799999999998</v>
      </c>
      <c r="K11" s="1" t="s">
        <v>566</v>
      </c>
      <c r="L11" s="1" t="s">
        <v>0</v>
      </c>
    </row>
    <row r="12" spans="1:12" ht="18.75" customHeight="1" x14ac:dyDescent="0.25">
      <c r="A12" s="42" t="s">
        <v>569</v>
      </c>
      <c r="B12" s="42" t="s">
        <v>421</v>
      </c>
      <c r="C12" s="13" t="s">
        <v>420</v>
      </c>
      <c r="D12" s="39" t="s">
        <v>64</v>
      </c>
      <c r="E12" s="13" t="s">
        <v>301</v>
      </c>
      <c r="F12" s="14" t="s">
        <v>568</v>
      </c>
      <c r="G12" s="11" t="s">
        <v>567</v>
      </c>
      <c r="H12" s="1" t="s">
        <v>2</v>
      </c>
      <c r="I12" s="43">
        <v>705.25</v>
      </c>
      <c r="J12" s="20">
        <v>2633.96</v>
      </c>
      <c r="K12" s="1" t="s">
        <v>566</v>
      </c>
      <c r="L12" s="1" t="s">
        <v>0</v>
      </c>
    </row>
    <row r="13" spans="1:12" x14ac:dyDescent="0.25">
      <c r="A13" s="16" t="s">
        <v>555</v>
      </c>
      <c r="B13" s="48" t="s">
        <v>481</v>
      </c>
      <c r="C13" s="1" t="s">
        <v>565</v>
      </c>
      <c r="D13" s="48" t="s">
        <v>64</v>
      </c>
      <c r="E13" s="1" t="s">
        <v>551</v>
      </c>
      <c r="F13" s="19" t="s">
        <v>550</v>
      </c>
      <c r="G13" s="1" t="s">
        <v>549</v>
      </c>
      <c r="H13" s="1" t="s">
        <v>30</v>
      </c>
      <c r="I13" s="2">
        <f>1035.91-30</f>
        <v>1005.9100000000001</v>
      </c>
      <c r="J13" s="20">
        <v>2633.96</v>
      </c>
      <c r="K13" s="1" t="s">
        <v>439</v>
      </c>
      <c r="L13" s="1" t="s">
        <v>0</v>
      </c>
    </row>
    <row r="14" spans="1:12" x14ac:dyDescent="0.25">
      <c r="A14" s="16" t="s">
        <v>555</v>
      </c>
      <c r="B14" s="18" t="s">
        <v>564</v>
      </c>
      <c r="C14" s="49" t="s">
        <v>563</v>
      </c>
      <c r="D14" s="19" t="s">
        <v>562</v>
      </c>
      <c r="E14" s="1" t="s">
        <v>551</v>
      </c>
      <c r="F14" s="19" t="s">
        <v>550</v>
      </c>
      <c r="G14" s="1" t="s">
        <v>549</v>
      </c>
      <c r="H14" s="1" t="s">
        <v>30</v>
      </c>
      <c r="I14" s="2">
        <f>1035.91-30</f>
        <v>1005.9100000000001</v>
      </c>
      <c r="J14" s="20">
        <v>2633.96</v>
      </c>
      <c r="K14" s="1" t="s">
        <v>439</v>
      </c>
      <c r="L14" s="1" t="s">
        <v>0</v>
      </c>
    </row>
    <row r="15" spans="1:12" x14ac:dyDescent="0.25">
      <c r="A15" s="16" t="s">
        <v>555</v>
      </c>
      <c r="B15" s="48" t="s">
        <v>561</v>
      </c>
      <c r="C15" s="1" t="s">
        <v>560</v>
      </c>
      <c r="D15" s="19" t="s">
        <v>559</v>
      </c>
      <c r="E15" s="1" t="s">
        <v>551</v>
      </c>
      <c r="F15" s="19" t="s">
        <v>550</v>
      </c>
      <c r="G15" s="1" t="s">
        <v>549</v>
      </c>
      <c r="H15" s="1" t="s">
        <v>30</v>
      </c>
      <c r="I15" s="2">
        <f>1035.91-30</f>
        <v>1005.9100000000001</v>
      </c>
      <c r="J15" s="20">
        <v>2633.96</v>
      </c>
      <c r="K15" s="1" t="s">
        <v>439</v>
      </c>
      <c r="L15" s="1" t="s">
        <v>0</v>
      </c>
    </row>
    <row r="16" spans="1:12" x14ac:dyDescent="0.25">
      <c r="A16" s="16" t="s">
        <v>555</v>
      </c>
      <c r="B16" s="18" t="s">
        <v>558</v>
      </c>
      <c r="C16" s="3" t="s">
        <v>557</v>
      </c>
      <c r="D16" s="19" t="s">
        <v>556</v>
      </c>
      <c r="E16" s="1" t="s">
        <v>551</v>
      </c>
      <c r="F16" s="19" t="s">
        <v>550</v>
      </c>
      <c r="G16" s="1" t="s">
        <v>549</v>
      </c>
      <c r="H16" s="1" t="s">
        <v>30</v>
      </c>
      <c r="I16" s="2">
        <f>1035.91-30</f>
        <v>1005.9100000000001</v>
      </c>
      <c r="J16" s="20">
        <v>2633.96</v>
      </c>
      <c r="K16" s="1" t="s">
        <v>439</v>
      </c>
      <c r="L16" s="1" t="s">
        <v>0</v>
      </c>
    </row>
    <row r="17" spans="1:12" x14ac:dyDescent="0.25">
      <c r="A17" s="16" t="s">
        <v>555</v>
      </c>
      <c r="B17" s="18" t="s">
        <v>554</v>
      </c>
      <c r="C17" s="3" t="s">
        <v>553</v>
      </c>
      <c r="D17" s="19" t="s">
        <v>552</v>
      </c>
      <c r="E17" s="1" t="s">
        <v>551</v>
      </c>
      <c r="F17" s="19" t="s">
        <v>550</v>
      </c>
      <c r="G17" s="1" t="s">
        <v>549</v>
      </c>
      <c r="H17" s="1" t="s">
        <v>30</v>
      </c>
      <c r="I17" s="2">
        <v>972.68</v>
      </c>
      <c r="J17" s="20">
        <v>2633.96</v>
      </c>
      <c r="K17" s="1" t="s">
        <v>439</v>
      </c>
      <c r="L17" s="1" t="s">
        <v>0</v>
      </c>
    </row>
    <row r="18" spans="1:12" x14ac:dyDescent="0.25">
      <c r="A18" s="16" t="s">
        <v>511</v>
      </c>
      <c r="B18" s="48" t="s">
        <v>548</v>
      </c>
      <c r="C18" s="1" t="s">
        <v>547</v>
      </c>
      <c r="D18" s="41" t="s">
        <v>546</v>
      </c>
      <c r="E18" s="1" t="s">
        <v>234</v>
      </c>
      <c r="F18" s="12" t="s">
        <v>506</v>
      </c>
      <c r="G18" s="1" t="s">
        <v>505</v>
      </c>
      <c r="H18" s="1" t="s">
        <v>139</v>
      </c>
      <c r="I18" s="2">
        <f>3029.83+1714.69</f>
        <v>4744.5200000000004</v>
      </c>
      <c r="J18" s="2">
        <v>5644.2</v>
      </c>
      <c r="K18" s="1" t="s">
        <v>439</v>
      </c>
      <c r="L18" s="1" t="s">
        <v>117</v>
      </c>
    </row>
    <row r="19" spans="1:12" x14ac:dyDescent="0.25">
      <c r="A19" s="16" t="s">
        <v>511</v>
      </c>
      <c r="B19" s="48" t="s">
        <v>545</v>
      </c>
      <c r="C19" s="1" t="s">
        <v>544</v>
      </c>
      <c r="D19" s="48" t="s">
        <v>64</v>
      </c>
      <c r="E19" s="1" t="s">
        <v>234</v>
      </c>
      <c r="F19" s="12" t="s">
        <v>506</v>
      </c>
      <c r="G19" s="1" t="s">
        <v>505</v>
      </c>
      <c r="H19" s="1" t="s">
        <v>139</v>
      </c>
      <c r="I19" s="2">
        <f>3029.83+1290.25</f>
        <v>4320.08</v>
      </c>
      <c r="J19" s="2">
        <v>5644.2</v>
      </c>
      <c r="K19" s="1" t="s">
        <v>439</v>
      </c>
      <c r="L19" s="1" t="s">
        <v>117</v>
      </c>
    </row>
    <row r="20" spans="1:12" x14ac:dyDescent="0.25">
      <c r="A20" s="16" t="s">
        <v>511</v>
      </c>
      <c r="B20" s="48" t="s">
        <v>543</v>
      </c>
      <c r="C20" s="1" t="s">
        <v>542</v>
      </c>
      <c r="D20" s="48" t="s">
        <v>539</v>
      </c>
      <c r="E20" s="1" t="s">
        <v>234</v>
      </c>
      <c r="F20" s="12" t="s">
        <v>506</v>
      </c>
      <c r="G20" s="1" t="s">
        <v>505</v>
      </c>
      <c r="H20" s="1" t="s">
        <v>139</v>
      </c>
      <c r="I20" s="2">
        <f>2065.63+1433.52</f>
        <v>3499.15</v>
      </c>
      <c r="J20" s="2">
        <v>5644.2</v>
      </c>
      <c r="K20" s="1" t="s">
        <v>439</v>
      </c>
      <c r="L20" s="1" t="s">
        <v>117</v>
      </c>
    </row>
    <row r="21" spans="1:12" x14ac:dyDescent="0.25">
      <c r="A21" s="16" t="s">
        <v>511</v>
      </c>
      <c r="B21" s="48" t="s">
        <v>541</v>
      </c>
      <c r="C21" s="1" t="s">
        <v>540</v>
      </c>
      <c r="D21" s="48" t="s">
        <v>539</v>
      </c>
      <c r="E21" s="1" t="s">
        <v>234</v>
      </c>
      <c r="F21" s="12" t="s">
        <v>506</v>
      </c>
      <c r="G21" s="1" t="s">
        <v>505</v>
      </c>
      <c r="H21" s="1" t="s">
        <v>139</v>
      </c>
      <c r="I21" s="2">
        <f>2065.63+1433.52</f>
        <v>3499.15</v>
      </c>
      <c r="J21" s="2">
        <v>5644.2</v>
      </c>
      <c r="K21" s="1" t="s">
        <v>439</v>
      </c>
      <c r="L21" s="1" t="s">
        <v>117</v>
      </c>
    </row>
    <row r="22" spans="1:12" x14ac:dyDescent="0.25">
      <c r="A22" s="16" t="s">
        <v>511</v>
      </c>
      <c r="B22" s="48" t="s">
        <v>538</v>
      </c>
      <c r="C22" s="1" t="s">
        <v>537</v>
      </c>
      <c r="D22" s="19" t="s">
        <v>536</v>
      </c>
      <c r="E22" s="1" t="s">
        <v>176</v>
      </c>
      <c r="F22" s="12" t="s">
        <v>506</v>
      </c>
      <c r="G22" s="1" t="s">
        <v>505</v>
      </c>
      <c r="H22" s="1" t="s">
        <v>139</v>
      </c>
      <c r="I22" s="2">
        <f>2532+1433.52</f>
        <v>3965.52</v>
      </c>
      <c r="J22" s="2">
        <v>5644.2</v>
      </c>
      <c r="K22" s="1" t="s">
        <v>439</v>
      </c>
      <c r="L22" s="1" t="s">
        <v>117</v>
      </c>
    </row>
    <row r="23" spans="1:12" x14ac:dyDescent="0.25">
      <c r="A23" s="16" t="s">
        <v>511</v>
      </c>
      <c r="B23" s="48" t="s">
        <v>535</v>
      </c>
      <c r="C23" s="1" t="s">
        <v>534</v>
      </c>
      <c r="D23" s="48" t="s">
        <v>64</v>
      </c>
      <c r="E23" s="1" t="s">
        <v>234</v>
      </c>
      <c r="F23" s="12" t="s">
        <v>506</v>
      </c>
      <c r="G23" s="1" t="s">
        <v>505</v>
      </c>
      <c r="H23" s="1" t="s">
        <v>139</v>
      </c>
      <c r="I23" s="2">
        <f>2532+1433.52</f>
        <v>3965.52</v>
      </c>
      <c r="J23" s="2">
        <v>5644.2</v>
      </c>
      <c r="K23" s="1" t="s">
        <v>439</v>
      </c>
      <c r="L23" s="1" t="s">
        <v>117</v>
      </c>
    </row>
    <row r="24" spans="1:12" x14ac:dyDescent="0.25">
      <c r="A24" s="16" t="s">
        <v>511</v>
      </c>
      <c r="B24" s="48" t="s">
        <v>533</v>
      </c>
      <c r="C24" s="1" t="s">
        <v>532</v>
      </c>
      <c r="D24" s="19" t="s">
        <v>531</v>
      </c>
      <c r="E24" s="1" t="s">
        <v>176</v>
      </c>
      <c r="F24" s="12" t="s">
        <v>506</v>
      </c>
      <c r="G24" s="1" t="s">
        <v>505</v>
      </c>
      <c r="H24" s="1" t="s">
        <v>139</v>
      </c>
      <c r="I24" s="2">
        <f>1800.51+1714.69</f>
        <v>3515.2</v>
      </c>
      <c r="J24" s="2">
        <v>5644.2</v>
      </c>
      <c r="K24" s="1" t="s">
        <v>439</v>
      </c>
      <c r="L24" s="1" t="s">
        <v>117</v>
      </c>
    </row>
    <row r="25" spans="1:12" x14ac:dyDescent="0.25">
      <c r="A25" s="16" t="s">
        <v>511</v>
      </c>
      <c r="B25" s="19" t="s">
        <v>530</v>
      </c>
      <c r="C25" s="1" t="s">
        <v>529</v>
      </c>
      <c r="D25" s="19" t="s">
        <v>528</v>
      </c>
      <c r="E25" s="1" t="s">
        <v>176</v>
      </c>
      <c r="F25" s="12" t="s">
        <v>506</v>
      </c>
      <c r="G25" s="1" t="s">
        <v>505</v>
      </c>
      <c r="H25" s="1" t="s">
        <v>139</v>
      </c>
      <c r="I25" s="2">
        <f>2065.63+1583.22</f>
        <v>3648.8500000000004</v>
      </c>
      <c r="J25" s="2">
        <v>5644.2</v>
      </c>
      <c r="K25" s="1" t="s">
        <v>439</v>
      </c>
      <c r="L25" s="1" t="s">
        <v>117</v>
      </c>
    </row>
    <row r="26" spans="1:12" x14ac:dyDescent="0.25">
      <c r="A26" s="16" t="s">
        <v>511</v>
      </c>
      <c r="B26" s="48" t="s">
        <v>527</v>
      </c>
      <c r="C26" s="1" t="s">
        <v>259</v>
      </c>
      <c r="D26" s="19" t="s">
        <v>295</v>
      </c>
      <c r="E26" s="1" t="s">
        <v>255</v>
      </c>
      <c r="F26" s="12" t="s">
        <v>506</v>
      </c>
      <c r="G26" s="1" t="s">
        <v>505</v>
      </c>
      <c r="H26" s="1" t="s">
        <v>139</v>
      </c>
      <c r="I26" s="2">
        <f>2710.8+1290.25</f>
        <v>4001.05</v>
      </c>
      <c r="J26" s="2">
        <v>5644.2</v>
      </c>
      <c r="K26" s="1" t="s">
        <v>439</v>
      </c>
      <c r="L26" s="1" t="s">
        <v>117</v>
      </c>
    </row>
    <row r="27" spans="1:12" x14ac:dyDescent="0.25">
      <c r="A27" s="16" t="s">
        <v>511</v>
      </c>
      <c r="B27" s="48" t="s">
        <v>526</v>
      </c>
      <c r="C27" s="1" t="s">
        <v>525</v>
      </c>
      <c r="D27" s="19" t="s">
        <v>64</v>
      </c>
      <c r="E27" s="1" t="s">
        <v>255</v>
      </c>
      <c r="F27" s="12" t="s">
        <v>506</v>
      </c>
      <c r="G27" s="1" t="s">
        <v>505</v>
      </c>
      <c r="H27" s="1" t="s">
        <v>139</v>
      </c>
      <c r="I27" s="2">
        <f>2710.8+1290.25</f>
        <v>4001.05</v>
      </c>
      <c r="J27" s="2">
        <v>5644.2</v>
      </c>
      <c r="K27" s="1" t="s">
        <v>439</v>
      </c>
      <c r="L27" s="1" t="s">
        <v>117</v>
      </c>
    </row>
    <row r="28" spans="1:12" x14ac:dyDescent="0.25">
      <c r="A28" s="16" t="s">
        <v>511</v>
      </c>
      <c r="B28" s="48" t="s">
        <v>524</v>
      </c>
      <c r="C28" s="1" t="s">
        <v>523</v>
      </c>
      <c r="D28" s="19" t="s">
        <v>522</v>
      </c>
      <c r="E28" s="1" t="s">
        <v>142</v>
      </c>
      <c r="F28" s="12" t="s">
        <v>506</v>
      </c>
      <c r="G28" s="1" t="s">
        <v>505</v>
      </c>
      <c r="H28" s="1" t="s">
        <v>139</v>
      </c>
      <c r="I28" s="2">
        <f>3033.59+1955.08</f>
        <v>4988.67</v>
      </c>
      <c r="J28" s="2">
        <v>5644.2</v>
      </c>
      <c r="K28" s="1" t="s">
        <v>439</v>
      </c>
      <c r="L28" s="1" t="s">
        <v>117</v>
      </c>
    </row>
    <row r="29" spans="1:12" x14ac:dyDescent="0.25">
      <c r="A29" s="16" t="s">
        <v>511</v>
      </c>
      <c r="B29" s="48" t="s">
        <v>521</v>
      </c>
      <c r="C29" s="1" t="s">
        <v>520</v>
      </c>
      <c r="D29" s="19" t="s">
        <v>64</v>
      </c>
      <c r="E29" s="1" t="s">
        <v>142</v>
      </c>
      <c r="F29" s="12" t="s">
        <v>506</v>
      </c>
      <c r="G29" s="1" t="s">
        <v>505</v>
      </c>
      <c r="H29" s="1" t="s">
        <v>139</v>
      </c>
      <c r="I29" s="2">
        <f>1773.43+3033.59</f>
        <v>4807.0200000000004</v>
      </c>
      <c r="J29" s="2">
        <v>5644.2</v>
      </c>
      <c r="K29" s="1" t="s">
        <v>439</v>
      </c>
      <c r="L29" s="1" t="s">
        <v>117</v>
      </c>
    </row>
    <row r="30" spans="1:12" x14ac:dyDescent="0.25">
      <c r="A30" s="16" t="s">
        <v>511</v>
      </c>
      <c r="B30" s="48" t="s">
        <v>519</v>
      </c>
      <c r="C30" s="1" t="s">
        <v>518</v>
      </c>
      <c r="D30" s="19" t="s">
        <v>64</v>
      </c>
      <c r="E30" s="1" t="s">
        <v>142</v>
      </c>
      <c r="F30" s="12" t="s">
        <v>506</v>
      </c>
      <c r="G30" s="1" t="s">
        <v>505</v>
      </c>
      <c r="H30" s="1" t="s">
        <v>139</v>
      </c>
      <c r="I30" s="2">
        <f>1773.43+3033.59</f>
        <v>4807.0200000000004</v>
      </c>
      <c r="J30" s="2">
        <v>5644.2</v>
      </c>
      <c r="K30" s="1" t="s">
        <v>439</v>
      </c>
      <c r="L30" s="1" t="s">
        <v>117</v>
      </c>
    </row>
    <row r="31" spans="1:12" x14ac:dyDescent="0.25">
      <c r="A31" s="16" t="s">
        <v>511</v>
      </c>
      <c r="B31" s="48" t="s">
        <v>517</v>
      </c>
      <c r="C31" s="1" t="s">
        <v>516</v>
      </c>
      <c r="D31" s="19" t="s">
        <v>64</v>
      </c>
      <c r="E31" s="1" t="s">
        <v>515</v>
      </c>
      <c r="F31" s="12" t="s">
        <v>506</v>
      </c>
      <c r="G31" s="1" t="s">
        <v>505</v>
      </c>
      <c r="H31" s="1" t="s">
        <v>139</v>
      </c>
      <c r="I31" s="2">
        <f>1800.51+1583.22</f>
        <v>3383.73</v>
      </c>
      <c r="J31" s="2">
        <v>5644.2</v>
      </c>
      <c r="K31" s="1" t="s">
        <v>439</v>
      </c>
      <c r="L31" s="1" t="s">
        <v>117</v>
      </c>
    </row>
    <row r="32" spans="1:12" x14ac:dyDescent="0.25">
      <c r="A32" s="16" t="s">
        <v>511</v>
      </c>
      <c r="B32" s="19" t="s">
        <v>514</v>
      </c>
      <c r="C32" s="1" t="s">
        <v>513</v>
      </c>
      <c r="D32" s="19" t="s">
        <v>512</v>
      </c>
      <c r="E32" s="1" t="s">
        <v>121</v>
      </c>
      <c r="F32" s="12" t="s">
        <v>506</v>
      </c>
      <c r="G32" s="1" t="s">
        <v>505</v>
      </c>
      <c r="H32" s="1" t="s">
        <v>139</v>
      </c>
      <c r="I32" s="2">
        <f>1630.01+3029.83</f>
        <v>4659.84</v>
      </c>
      <c r="J32" s="2">
        <v>5644.2</v>
      </c>
      <c r="K32" s="1" t="s">
        <v>439</v>
      </c>
      <c r="L32" s="1" t="s">
        <v>117</v>
      </c>
    </row>
    <row r="33" spans="1:12" x14ac:dyDescent="0.25">
      <c r="A33" s="16" t="s">
        <v>511</v>
      </c>
      <c r="B33" s="48" t="s">
        <v>510</v>
      </c>
      <c r="C33" s="1" t="s">
        <v>509</v>
      </c>
      <c r="D33" s="19" t="s">
        <v>508</v>
      </c>
      <c r="E33" s="1" t="s">
        <v>507</v>
      </c>
      <c r="F33" s="12" t="s">
        <v>506</v>
      </c>
      <c r="G33" s="1" t="s">
        <v>505</v>
      </c>
      <c r="H33" s="1" t="s">
        <v>139</v>
      </c>
      <c r="I33" s="2">
        <f>1800.51+1290.25</f>
        <v>3090.76</v>
      </c>
      <c r="J33" s="2">
        <v>5644.2</v>
      </c>
      <c r="K33" s="1" t="s">
        <v>439</v>
      </c>
      <c r="L33" s="1" t="s">
        <v>117</v>
      </c>
    </row>
    <row r="34" spans="1:12" x14ac:dyDescent="0.25">
      <c r="A34" s="16" t="s">
        <v>495</v>
      </c>
      <c r="B34" s="18" t="s">
        <v>100</v>
      </c>
      <c r="C34" s="3" t="s">
        <v>99</v>
      </c>
      <c r="D34" s="17" t="s">
        <v>384</v>
      </c>
      <c r="E34" s="3" t="s">
        <v>383</v>
      </c>
      <c r="F34" s="16" t="s">
        <v>387</v>
      </c>
      <c r="G34" s="1" t="s">
        <v>490</v>
      </c>
      <c r="H34" s="1" t="s">
        <v>52</v>
      </c>
      <c r="I34" s="2">
        <v>1400.37</v>
      </c>
      <c r="J34" s="2">
        <v>1881.4</v>
      </c>
      <c r="K34" s="1" t="s">
        <v>439</v>
      </c>
      <c r="L34" s="1" t="s">
        <v>0</v>
      </c>
    </row>
    <row r="35" spans="1:12" x14ac:dyDescent="0.25">
      <c r="A35" s="16" t="s">
        <v>495</v>
      </c>
      <c r="B35" s="18" t="s">
        <v>504</v>
      </c>
      <c r="C35" s="3" t="s">
        <v>65</v>
      </c>
      <c r="D35" s="14" t="s">
        <v>64</v>
      </c>
      <c r="E35" s="1" t="s">
        <v>55</v>
      </c>
      <c r="F35" s="16" t="s">
        <v>387</v>
      </c>
      <c r="G35" s="1" t="s">
        <v>490</v>
      </c>
      <c r="H35" s="1" t="s">
        <v>52</v>
      </c>
      <c r="I35" s="2">
        <v>1504.46</v>
      </c>
      <c r="J35" s="2">
        <v>2633.96</v>
      </c>
      <c r="K35" s="1" t="s">
        <v>439</v>
      </c>
      <c r="L35" s="1" t="s">
        <v>0</v>
      </c>
    </row>
    <row r="36" spans="1:12" x14ac:dyDescent="0.25">
      <c r="A36" s="16" t="s">
        <v>495</v>
      </c>
      <c r="B36" s="18" t="s">
        <v>503</v>
      </c>
      <c r="C36" s="3" t="s">
        <v>502</v>
      </c>
      <c r="D36" s="14" t="s">
        <v>127</v>
      </c>
      <c r="E36" s="1" t="s">
        <v>55</v>
      </c>
      <c r="F36" s="16" t="s">
        <v>387</v>
      </c>
      <c r="G36" s="1" t="s">
        <v>490</v>
      </c>
      <c r="H36" s="1" t="s">
        <v>52</v>
      </c>
      <c r="I36" s="2">
        <v>1504.46</v>
      </c>
      <c r="J36" s="2">
        <v>2633.96</v>
      </c>
      <c r="K36" s="1" t="s">
        <v>439</v>
      </c>
      <c r="L36" s="1" t="s">
        <v>0</v>
      </c>
    </row>
    <row r="37" spans="1:12" x14ac:dyDescent="0.25">
      <c r="A37" s="16" t="s">
        <v>495</v>
      </c>
      <c r="B37" s="18" t="s">
        <v>501</v>
      </c>
      <c r="C37" s="3" t="s">
        <v>500</v>
      </c>
      <c r="D37" s="39" t="s">
        <v>492</v>
      </c>
      <c r="E37" s="1" t="s">
        <v>55</v>
      </c>
      <c r="F37" s="16" t="s">
        <v>387</v>
      </c>
      <c r="G37" s="1" t="s">
        <v>490</v>
      </c>
      <c r="H37" s="1" t="s">
        <v>52</v>
      </c>
      <c r="I37" s="2">
        <v>1504.46</v>
      </c>
      <c r="J37" s="2">
        <v>2633.96</v>
      </c>
      <c r="K37" s="1" t="s">
        <v>439</v>
      </c>
      <c r="L37" s="1" t="s">
        <v>0</v>
      </c>
    </row>
    <row r="38" spans="1:12" x14ac:dyDescent="0.25">
      <c r="A38" s="16" t="s">
        <v>495</v>
      </c>
      <c r="B38" s="18" t="s">
        <v>499</v>
      </c>
      <c r="C38" s="3" t="s">
        <v>498</v>
      </c>
      <c r="D38" s="39" t="s">
        <v>492</v>
      </c>
      <c r="E38" s="1" t="s">
        <v>55</v>
      </c>
      <c r="F38" s="16" t="s">
        <v>387</v>
      </c>
      <c r="G38" s="1" t="s">
        <v>490</v>
      </c>
      <c r="H38" s="1" t="s">
        <v>52</v>
      </c>
      <c r="I38" s="2">
        <v>1504.46</v>
      </c>
      <c r="J38" s="2">
        <v>2633.96</v>
      </c>
      <c r="K38" s="1" t="s">
        <v>439</v>
      </c>
      <c r="L38" s="1" t="s">
        <v>0</v>
      </c>
    </row>
    <row r="39" spans="1:12" x14ac:dyDescent="0.25">
      <c r="A39" s="16" t="s">
        <v>495</v>
      </c>
      <c r="B39" s="18" t="s">
        <v>497</v>
      </c>
      <c r="C39" s="3" t="s">
        <v>496</v>
      </c>
      <c r="D39" s="39" t="s">
        <v>492</v>
      </c>
      <c r="E39" s="1" t="s">
        <v>55</v>
      </c>
      <c r="F39" s="16" t="s">
        <v>387</v>
      </c>
      <c r="G39" s="1" t="s">
        <v>490</v>
      </c>
      <c r="H39" s="1" t="s">
        <v>52</v>
      </c>
      <c r="I39" s="2">
        <v>1504.46</v>
      </c>
      <c r="J39" s="2">
        <v>2633.96</v>
      </c>
      <c r="K39" s="1" t="s">
        <v>439</v>
      </c>
      <c r="L39" s="1" t="s">
        <v>0</v>
      </c>
    </row>
    <row r="40" spans="1:12" x14ac:dyDescent="0.25">
      <c r="A40" s="28" t="s">
        <v>495</v>
      </c>
      <c r="B40" s="47" t="s">
        <v>494</v>
      </c>
      <c r="C40" s="27" t="s">
        <v>493</v>
      </c>
      <c r="D40" s="46" t="s">
        <v>492</v>
      </c>
      <c r="E40" s="24" t="s">
        <v>55</v>
      </c>
      <c r="F40" s="28" t="s">
        <v>387</v>
      </c>
      <c r="G40" s="24" t="s">
        <v>490</v>
      </c>
      <c r="H40" s="1" t="s">
        <v>52</v>
      </c>
      <c r="I40" s="2">
        <v>1591.39</v>
      </c>
      <c r="J40" s="2">
        <v>2633.96</v>
      </c>
      <c r="K40" s="1" t="s">
        <v>439</v>
      </c>
      <c r="L40" s="1" t="s">
        <v>0</v>
      </c>
    </row>
    <row r="41" spans="1:12" x14ac:dyDescent="0.25">
      <c r="A41" s="16" t="s">
        <v>491</v>
      </c>
      <c r="B41" s="18" t="s">
        <v>105</v>
      </c>
      <c r="C41" s="3" t="s">
        <v>104</v>
      </c>
      <c r="D41" s="29" t="s">
        <v>103</v>
      </c>
      <c r="E41" s="24" t="s">
        <v>55</v>
      </c>
      <c r="F41" s="28" t="s">
        <v>387</v>
      </c>
      <c r="G41" s="24" t="s">
        <v>490</v>
      </c>
      <c r="H41" s="1" t="s">
        <v>52</v>
      </c>
      <c r="I41" s="2">
        <f>4300.07</f>
        <v>4300.07</v>
      </c>
      <c r="J41" s="2">
        <v>2633.96</v>
      </c>
      <c r="K41" s="1" t="s">
        <v>439</v>
      </c>
      <c r="L41" s="1" t="s">
        <v>0</v>
      </c>
    </row>
    <row r="42" spans="1:12" x14ac:dyDescent="0.25">
      <c r="A42" s="16" t="s">
        <v>487</v>
      </c>
      <c r="B42" s="18" t="s">
        <v>267</v>
      </c>
      <c r="C42" s="3" t="s">
        <v>489</v>
      </c>
      <c r="D42" s="19" t="s">
        <v>488</v>
      </c>
      <c r="E42" s="1" t="s">
        <v>264</v>
      </c>
      <c r="F42" s="16" t="s">
        <v>474</v>
      </c>
      <c r="G42" s="1" t="s">
        <v>473</v>
      </c>
      <c r="H42" s="1" t="s">
        <v>472</v>
      </c>
      <c r="I42" s="2">
        <f>4283.62/2-30</f>
        <v>2111.81</v>
      </c>
      <c r="J42" s="20">
        <f>1661.38+1005.55</f>
        <v>2666.9300000000003</v>
      </c>
      <c r="K42" s="1" t="s">
        <v>439</v>
      </c>
      <c r="L42" s="1" t="s">
        <v>483</v>
      </c>
    </row>
    <row r="43" spans="1:12" x14ac:dyDescent="0.25">
      <c r="A43" s="16" t="s">
        <v>487</v>
      </c>
      <c r="B43" s="15" t="s">
        <v>486</v>
      </c>
      <c r="C43" s="1" t="s">
        <v>485</v>
      </c>
      <c r="D43" s="19" t="s">
        <v>484</v>
      </c>
      <c r="E43" s="1" t="s">
        <v>264</v>
      </c>
      <c r="F43" s="16" t="s">
        <v>474</v>
      </c>
      <c r="G43" s="1" t="s">
        <v>473</v>
      </c>
      <c r="H43" s="1" t="s">
        <v>472</v>
      </c>
      <c r="I43" s="2">
        <f>4283.62/2-30</f>
        <v>2111.81</v>
      </c>
      <c r="J43" s="20">
        <f>1661.38+1005.55</f>
        <v>2666.9300000000003</v>
      </c>
      <c r="K43" s="1" t="s">
        <v>439</v>
      </c>
      <c r="L43" s="1" t="s">
        <v>483</v>
      </c>
    </row>
    <row r="44" spans="1:12" x14ac:dyDescent="0.25">
      <c r="A44" s="16" t="s">
        <v>482</v>
      </c>
      <c r="B44" s="76" t="s">
        <v>481</v>
      </c>
      <c r="C44" s="3" t="s">
        <v>480</v>
      </c>
      <c r="D44" s="14" t="s">
        <v>64</v>
      </c>
      <c r="E44" s="24" t="s">
        <v>301</v>
      </c>
      <c r="F44" s="28" t="s">
        <v>479</v>
      </c>
      <c r="G44" s="24" t="s">
        <v>473</v>
      </c>
      <c r="H44" s="1" t="s">
        <v>472</v>
      </c>
      <c r="I44" s="25">
        <v>1561.27</v>
      </c>
      <c r="J44" s="25">
        <v>2291.9899999999998</v>
      </c>
      <c r="K44" s="1" t="s">
        <v>439</v>
      </c>
      <c r="L44" s="1" t="s">
        <v>0</v>
      </c>
    </row>
    <row r="45" spans="1:12" x14ac:dyDescent="0.25">
      <c r="A45" s="16" t="s">
        <v>478</v>
      </c>
      <c r="B45" s="48" t="s">
        <v>477</v>
      </c>
      <c r="C45" s="1" t="s">
        <v>476</v>
      </c>
      <c r="D45" s="19" t="s">
        <v>475</v>
      </c>
      <c r="E45" s="1" t="s">
        <v>264</v>
      </c>
      <c r="F45" s="16" t="s">
        <v>474</v>
      </c>
      <c r="G45" s="1" t="s">
        <v>473</v>
      </c>
      <c r="H45" s="1" t="s">
        <v>472</v>
      </c>
      <c r="I45" s="77">
        <f>5775.56-30</f>
        <v>5745.56</v>
      </c>
      <c r="J45" s="20">
        <v>3386.52</v>
      </c>
      <c r="K45" s="1" t="s">
        <v>439</v>
      </c>
      <c r="L45" s="1" t="s">
        <v>465</v>
      </c>
    </row>
    <row r="46" spans="1:12" x14ac:dyDescent="0.25">
      <c r="A46" s="16" t="s">
        <v>470</v>
      </c>
      <c r="B46" s="18" t="s">
        <v>471</v>
      </c>
      <c r="C46" s="3" t="s">
        <v>91</v>
      </c>
      <c r="D46" s="19" t="s">
        <v>64</v>
      </c>
      <c r="E46" s="1" t="s">
        <v>294</v>
      </c>
      <c r="F46" s="12" t="s">
        <v>466</v>
      </c>
      <c r="G46" s="1" t="s">
        <v>448</v>
      </c>
      <c r="H46" s="1" t="s">
        <v>163</v>
      </c>
      <c r="I46" s="2">
        <f>3184.92/2-30</f>
        <v>1562.46</v>
      </c>
      <c r="J46" s="2">
        <v>2946.82</v>
      </c>
      <c r="K46" s="1" t="s">
        <v>439</v>
      </c>
      <c r="L46" s="1" t="s">
        <v>465</v>
      </c>
    </row>
    <row r="47" spans="1:12" x14ac:dyDescent="0.25">
      <c r="A47" s="16" t="s">
        <v>470</v>
      </c>
      <c r="B47" s="18" t="s">
        <v>469</v>
      </c>
      <c r="C47" s="3" t="s">
        <v>468</v>
      </c>
      <c r="D47" s="19" t="s">
        <v>467</v>
      </c>
      <c r="E47" s="1" t="s">
        <v>157</v>
      </c>
      <c r="F47" s="12" t="s">
        <v>466</v>
      </c>
      <c r="G47" s="1" t="s">
        <v>448</v>
      </c>
      <c r="H47" s="1" t="s">
        <v>163</v>
      </c>
      <c r="I47" s="2">
        <f>3184.92/2-30</f>
        <v>1562.46</v>
      </c>
      <c r="J47" s="2">
        <v>2946.82</v>
      </c>
      <c r="K47" s="1" t="s">
        <v>439</v>
      </c>
      <c r="L47" s="1" t="s">
        <v>465</v>
      </c>
    </row>
    <row r="48" spans="1:12" x14ac:dyDescent="0.25">
      <c r="A48" s="16" t="s">
        <v>461</v>
      </c>
      <c r="B48" s="18" t="s">
        <v>464</v>
      </c>
      <c r="C48" s="3" t="s">
        <v>463</v>
      </c>
      <c r="D48" s="14" t="s">
        <v>462</v>
      </c>
      <c r="E48" s="1" t="s">
        <v>55</v>
      </c>
      <c r="F48" s="16" t="s">
        <v>449</v>
      </c>
      <c r="G48" s="1" t="s">
        <v>448</v>
      </c>
      <c r="H48" s="1" t="s">
        <v>188</v>
      </c>
      <c r="I48" s="2">
        <f>1897.5/2-30</f>
        <v>918.75</v>
      </c>
      <c r="J48" s="2">
        <f>5267.92/2</f>
        <v>2633.96</v>
      </c>
      <c r="K48" s="1" t="s">
        <v>439</v>
      </c>
      <c r="L48" s="1" t="s">
        <v>0</v>
      </c>
    </row>
    <row r="49" spans="1:12" x14ac:dyDescent="0.25">
      <c r="A49" s="16" t="s">
        <v>461</v>
      </c>
      <c r="B49" s="18" t="s">
        <v>460</v>
      </c>
      <c r="C49" s="3" t="s">
        <v>115</v>
      </c>
      <c r="D49" s="14" t="s">
        <v>114</v>
      </c>
      <c r="E49" s="1" t="s">
        <v>55</v>
      </c>
      <c r="F49" s="16" t="s">
        <v>449</v>
      </c>
      <c r="G49" s="1" t="s">
        <v>448</v>
      </c>
      <c r="H49" s="1" t="s">
        <v>188</v>
      </c>
      <c r="I49" s="2">
        <f>1897.5/2-30</f>
        <v>918.75</v>
      </c>
      <c r="J49" s="2">
        <f>5267.92/2</f>
        <v>2633.96</v>
      </c>
      <c r="K49" s="1" t="s">
        <v>439</v>
      </c>
      <c r="L49" s="1" t="s">
        <v>0</v>
      </c>
    </row>
    <row r="50" spans="1:12" x14ac:dyDescent="0.25">
      <c r="A50" s="16" t="s">
        <v>459</v>
      </c>
      <c r="B50" s="18" t="s">
        <v>305</v>
      </c>
      <c r="C50" s="3" t="s">
        <v>167</v>
      </c>
      <c r="D50" s="14" t="s">
        <v>458</v>
      </c>
      <c r="E50" s="1" t="s">
        <v>157</v>
      </c>
      <c r="F50" s="16" t="s">
        <v>449</v>
      </c>
      <c r="G50" s="1" t="s">
        <v>448</v>
      </c>
      <c r="H50" s="1" t="s">
        <v>188</v>
      </c>
      <c r="I50" s="2">
        <v>855.16</v>
      </c>
      <c r="J50" s="2">
        <f>5267.92/2</f>
        <v>2633.96</v>
      </c>
      <c r="K50" s="1" t="s">
        <v>439</v>
      </c>
      <c r="L50" s="1" t="s">
        <v>0</v>
      </c>
    </row>
    <row r="51" spans="1:12" x14ac:dyDescent="0.25">
      <c r="A51" s="16" t="s">
        <v>457</v>
      </c>
      <c r="B51" s="15" t="s">
        <v>456</v>
      </c>
      <c r="C51" s="3" t="s">
        <v>455</v>
      </c>
      <c r="D51" s="14" t="s">
        <v>454</v>
      </c>
      <c r="E51" s="1" t="s">
        <v>301</v>
      </c>
      <c r="F51" s="16" t="s">
        <v>449</v>
      </c>
      <c r="G51" s="1" t="s">
        <v>448</v>
      </c>
      <c r="H51" s="1" t="s">
        <v>188</v>
      </c>
      <c r="I51" s="2">
        <v>869.36</v>
      </c>
      <c r="J51" s="2">
        <f>5267.92/2</f>
        <v>2633.96</v>
      </c>
      <c r="K51" s="1" t="s">
        <v>439</v>
      </c>
      <c r="L51" s="1" t="s">
        <v>0</v>
      </c>
    </row>
    <row r="52" spans="1:12" x14ac:dyDescent="0.25">
      <c r="A52" s="16" t="s">
        <v>453</v>
      </c>
      <c r="B52" s="15" t="s">
        <v>92</v>
      </c>
      <c r="C52" s="3" t="s">
        <v>91</v>
      </c>
      <c r="D52" s="15" t="s">
        <v>90</v>
      </c>
      <c r="E52" s="1" t="s">
        <v>450</v>
      </c>
      <c r="F52" s="16" t="s">
        <v>449</v>
      </c>
      <c r="G52" s="1" t="s">
        <v>448</v>
      </c>
      <c r="H52" s="1" t="s">
        <v>188</v>
      </c>
      <c r="I52" s="43">
        <f>603.53+627.03-60</f>
        <v>1170.56</v>
      </c>
      <c r="J52" s="20">
        <v>2633.96</v>
      </c>
      <c r="K52" s="1" t="s">
        <v>439</v>
      </c>
      <c r="L52" s="1" t="s">
        <v>0</v>
      </c>
    </row>
    <row r="53" spans="1:12" x14ac:dyDescent="0.25">
      <c r="A53" s="16" t="s">
        <v>453</v>
      </c>
      <c r="B53" s="18" t="s">
        <v>452</v>
      </c>
      <c r="C53" s="1" t="s">
        <v>451</v>
      </c>
      <c r="D53" s="14" t="s">
        <v>64</v>
      </c>
      <c r="E53" s="1" t="s">
        <v>450</v>
      </c>
      <c r="F53" s="16" t="s">
        <v>449</v>
      </c>
      <c r="G53" s="1" t="s">
        <v>448</v>
      </c>
      <c r="H53" s="1" t="s">
        <v>188</v>
      </c>
      <c r="I53" s="43">
        <f>603.53+627.03-60</f>
        <v>1170.56</v>
      </c>
      <c r="J53" s="20">
        <v>2633.96</v>
      </c>
      <c r="K53" s="1" t="s">
        <v>439</v>
      </c>
      <c r="L53" s="1" t="s">
        <v>0</v>
      </c>
    </row>
    <row r="54" spans="1:12" x14ac:dyDescent="0.25">
      <c r="A54" s="16" t="s">
        <v>447</v>
      </c>
      <c r="B54" s="48" t="s">
        <v>446</v>
      </c>
      <c r="C54" s="1" t="s">
        <v>445</v>
      </c>
      <c r="D54" s="14" t="s">
        <v>64</v>
      </c>
      <c r="E54" s="1" t="s">
        <v>301</v>
      </c>
      <c r="F54" s="44" t="s">
        <v>444</v>
      </c>
      <c r="G54" s="37">
        <v>45742</v>
      </c>
      <c r="H54" s="1" t="s">
        <v>52</v>
      </c>
      <c r="I54" s="2">
        <f>2868.41-30</f>
        <v>2838.41</v>
      </c>
      <c r="J54" s="2">
        <v>1709.85</v>
      </c>
      <c r="K54" s="1" t="s">
        <v>439</v>
      </c>
      <c r="L54" s="1" t="s">
        <v>117</v>
      </c>
    </row>
    <row r="55" spans="1:12" x14ac:dyDescent="0.25">
      <c r="A55" s="16" t="s">
        <v>443</v>
      </c>
      <c r="B55" s="18" t="s">
        <v>442</v>
      </c>
      <c r="C55" s="3" t="s">
        <v>441</v>
      </c>
      <c r="D55" s="15" t="s">
        <v>135</v>
      </c>
      <c r="E55" s="13" t="s">
        <v>157</v>
      </c>
      <c r="F55" s="12" t="s">
        <v>440</v>
      </c>
      <c r="G55" s="37">
        <v>45742</v>
      </c>
      <c r="H55" s="1" t="s">
        <v>83</v>
      </c>
      <c r="I55" s="2">
        <f>3785.97+2167.5-60</f>
        <v>5893.4699999999993</v>
      </c>
      <c r="J55" s="2">
        <v>376.28</v>
      </c>
      <c r="K55" s="1" t="s">
        <v>439</v>
      </c>
      <c r="L55" s="1" t="s">
        <v>0</v>
      </c>
    </row>
    <row r="56" spans="1:12" x14ac:dyDescent="0.25">
      <c r="A56" s="16" t="s">
        <v>428</v>
      </c>
      <c r="B56" s="42" t="s">
        <v>438</v>
      </c>
      <c r="C56" s="13" t="s">
        <v>437</v>
      </c>
      <c r="D56" s="14" t="s">
        <v>433</v>
      </c>
      <c r="E56" s="13" t="s">
        <v>55</v>
      </c>
      <c r="F56" s="14" t="s">
        <v>424</v>
      </c>
      <c r="G56" s="11" t="s">
        <v>436</v>
      </c>
      <c r="H56" s="1" t="s">
        <v>2</v>
      </c>
      <c r="I56" s="43">
        <f>765.3-30</f>
        <v>735.3</v>
      </c>
      <c r="J56" s="20">
        <v>1392.85</v>
      </c>
      <c r="K56" s="1" t="s">
        <v>345</v>
      </c>
      <c r="L56" s="1" t="s">
        <v>0</v>
      </c>
    </row>
    <row r="57" spans="1:12" x14ac:dyDescent="0.25">
      <c r="A57" s="16" t="s">
        <v>428</v>
      </c>
      <c r="B57" s="42" t="s">
        <v>435</v>
      </c>
      <c r="C57" s="13" t="s">
        <v>434</v>
      </c>
      <c r="D57" s="14" t="s">
        <v>433</v>
      </c>
      <c r="E57" s="13" t="s">
        <v>55</v>
      </c>
      <c r="F57" s="14" t="s">
        <v>424</v>
      </c>
      <c r="G57" s="11" t="s">
        <v>423</v>
      </c>
      <c r="H57" s="1" t="s">
        <v>2</v>
      </c>
      <c r="I57" s="43">
        <f>369.34+339.67-60</f>
        <v>649.01</v>
      </c>
      <c r="J57" s="2">
        <v>1949.99</v>
      </c>
      <c r="K57" s="1" t="s">
        <v>345</v>
      </c>
      <c r="L57" s="1" t="s">
        <v>0</v>
      </c>
    </row>
    <row r="58" spans="1:12" x14ac:dyDescent="0.25">
      <c r="A58" s="16" t="s">
        <v>428</v>
      </c>
      <c r="B58" s="45" t="s">
        <v>432</v>
      </c>
      <c r="C58" s="3" t="s">
        <v>431</v>
      </c>
      <c r="D58" s="44" t="s">
        <v>430</v>
      </c>
      <c r="E58" s="1" t="s">
        <v>429</v>
      </c>
      <c r="F58" s="14" t="s">
        <v>424</v>
      </c>
      <c r="G58" s="11" t="s">
        <v>423</v>
      </c>
      <c r="H58" s="1" t="s">
        <v>2</v>
      </c>
      <c r="I58" s="2">
        <f>339.67+373.24-60</f>
        <v>652.91000000000008</v>
      </c>
      <c r="J58" s="2">
        <v>1949.99</v>
      </c>
      <c r="K58" s="1" t="s">
        <v>345</v>
      </c>
      <c r="L58" s="1" t="s">
        <v>0</v>
      </c>
    </row>
    <row r="59" spans="1:12" x14ac:dyDescent="0.25">
      <c r="A59" s="16" t="s">
        <v>428</v>
      </c>
      <c r="B59" s="42" t="s">
        <v>427</v>
      </c>
      <c r="C59" s="13" t="s">
        <v>426</v>
      </c>
      <c r="D59" s="41" t="s">
        <v>425</v>
      </c>
      <c r="E59" s="13" t="s">
        <v>55</v>
      </c>
      <c r="F59" s="14" t="s">
        <v>424</v>
      </c>
      <c r="G59" s="11" t="s">
        <v>423</v>
      </c>
      <c r="H59" s="1" t="s">
        <v>2</v>
      </c>
      <c r="I59" s="2">
        <f>454.36+339.67-60</f>
        <v>734.03</v>
      </c>
      <c r="J59" s="2">
        <v>1949.99</v>
      </c>
      <c r="K59" s="1" t="s">
        <v>345</v>
      </c>
      <c r="L59" s="1" t="s">
        <v>0</v>
      </c>
    </row>
    <row r="60" spans="1:12" x14ac:dyDescent="0.25">
      <c r="A60" s="16" t="s">
        <v>422</v>
      </c>
      <c r="B60" s="42" t="s">
        <v>421</v>
      </c>
      <c r="C60" s="13" t="s">
        <v>420</v>
      </c>
      <c r="D60" s="14" t="s">
        <v>64</v>
      </c>
      <c r="E60" s="13" t="s">
        <v>301</v>
      </c>
      <c r="F60" s="14" t="s">
        <v>419</v>
      </c>
      <c r="G60" s="11" t="s">
        <v>418</v>
      </c>
      <c r="H60" s="1" t="s">
        <v>270</v>
      </c>
      <c r="I60" s="43">
        <f>2020.25-30</f>
        <v>1990.25</v>
      </c>
      <c r="J60" s="20">
        <v>3386.52</v>
      </c>
      <c r="K60" s="1" t="s">
        <v>345</v>
      </c>
      <c r="L60" s="1" t="s">
        <v>0</v>
      </c>
    </row>
    <row r="61" spans="1:12" x14ac:dyDescent="0.25">
      <c r="A61" s="16" t="s">
        <v>412</v>
      </c>
      <c r="B61" s="18" t="s">
        <v>417</v>
      </c>
      <c r="C61" s="3" t="s">
        <v>416</v>
      </c>
      <c r="D61" s="14" t="s">
        <v>415</v>
      </c>
      <c r="E61" s="13" t="s">
        <v>408</v>
      </c>
      <c r="F61" s="12" t="s">
        <v>407</v>
      </c>
      <c r="G61" s="11" t="s">
        <v>406</v>
      </c>
      <c r="H61" s="1" t="s">
        <v>2</v>
      </c>
      <c r="I61" s="2">
        <f>834.86-30</f>
        <v>804.86</v>
      </c>
      <c r="J61" s="2">
        <v>1128.8399999999999</v>
      </c>
      <c r="K61" s="1" t="s">
        <v>345</v>
      </c>
      <c r="L61" s="1" t="s">
        <v>0</v>
      </c>
    </row>
    <row r="62" spans="1:12" x14ac:dyDescent="0.25">
      <c r="A62" s="16" t="s">
        <v>412</v>
      </c>
      <c r="B62" s="15" t="s">
        <v>414</v>
      </c>
      <c r="C62" s="3" t="s">
        <v>413</v>
      </c>
      <c r="D62" s="14" t="s">
        <v>64</v>
      </c>
      <c r="E62" s="13" t="s">
        <v>408</v>
      </c>
      <c r="F62" s="12" t="s">
        <v>407</v>
      </c>
      <c r="G62" s="11" t="s">
        <v>406</v>
      </c>
      <c r="H62" s="1" t="s">
        <v>2</v>
      </c>
      <c r="I62" s="2">
        <f>834.86-30</f>
        <v>804.86</v>
      </c>
      <c r="J62" s="2">
        <v>1128.8399999999999</v>
      </c>
      <c r="K62" s="1" t="s">
        <v>345</v>
      </c>
      <c r="L62" s="1" t="s">
        <v>0</v>
      </c>
    </row>
    <row r="63" spans="1:12" x14ac:dyDescent="0.25">
      <c r="A63" s="16" t="s">
        <v>412</v>
      </c>
      <c r="B63" s="18" t="s">
        <v>411</v>
      </c>
      <c r="C63" s="3" t="s">
        <v>410</v>
      </c>
      <c r="D63" s="14" t="s">
        <v>409</v>
      </c>
      <c r="E63" s="13" t="s">
        <v>408</v>
      </c>
      <c r="F63" s="12" t="s">
        <v>407</v>
      </c>
      <c r="G63" s="11" t="s">
        <v>406</v>
      </c>
      <c r="H63" s="1" t="s">
        <v>2</v>
      </c>
      <c r="I63" s="2">
        <f>834.86-30</f>
        <v>804.86</v>
      </c>
      <c r="J63" s="2">
        <v>1128.8399999999999</v>
      </c>
      <c r="K63" s="1" t="s">
        <v>345</v>
      </c>
      <c r="L63" s="1" t="s">
        <v>0</v>
      </c>
    </row>
    <row r="64" spans="1:12" x14ac:dyDescent="0.25">
      <c r="A64" s="16" t="s">
        <v>402</v>
      </c>
      <c r="B64" s="18" t="s">
        <v>405</v>
      </c>
      <c r="C64" s="3" t="s">
        <v>404</v>
      </c>
      <c r="D64" s="14" t="s">
        <v>403</v>
      </c>
      <c r="E64" s="13" t="s">
        <v>301</v>
      </c>
      <c r="F64" s="12" t="s">
        <v>398</v>
      </c>
      <c r="G64" s="11" t="s">
        <v>397</v>
      </c>
      <c r="H64" s="1" t="s">
        <v>83</v>
      </c>
      <c r="I64" s="2">
        <f>1471.48+1262.56</f>
        <v>2734.04</v>
      </c>
      <c r="J64" s="2">
        <v>2633.96</v>
      </c>
      <c r="K64" s="1" t="s">
        <v>345</v>
      </c>
      <c r="L64" s="1" t="s">
        <v>0</v>
      </c>
    </row>
    <row r="65" spans="1:12" x14ac:dyDescent="0.25">
      <c r="A65" s="16" t="s">
        <v>402</v>
      </c>
      <c r="B65" s="18" t="s">
        <v>401</v>
      </c>
      <c r="C65" s="3" t="s">
        <v>400</v>
      </c>
      <c r="D65" s="14" t="s">
        <v>399</v>
      </c>
      <c r="E65" s="13" t="s">
        <v>301</v>
      </c>
      <c r="F65" s="12" t="s">
        <v>398</v>
      </c>
      <c r="G65" s="11" t="s">
        <v>397</v>
      </c>
      <c r="H65" s="1" t="s">
        <v>83</v>
      </c>
      <c r="I65" s="2">
        <f>2616.81-30</f>
        <v>2586.81</v>
      </c>
      <c r="J65" s="2">
        <v>2633.96</v>
      </c>
      <c r="K65" s="1" t="s">
        <v>345</v>
      </c>
      <c r="L65" s="1" t="s">
        <v>0</v>
      </c>
    </row>
    <row r="66" spans="1:12" ht="15.75" customHeight="1" x14ac:dyDescent="0.25">
      <c r="A66" s="16" t="s">
        <v>396</v>
      </c>
      <c r="B66" s="42" t="s">
        <v>395</v>
      </c>
      <c r="C66" s="13" t="s">
        <v>394</v>
      </c>
      <c r="D66" s="41" t="s">
        <v>393</v>
      </c>
      <c r="E66" s="13" t="s">
        <v>255</v>
      </c>
      <c r="F66" s="12" t="s">
        <v>392</v>
      </c>
      <c r="G66" s="1" t="s">
        <v>391</v>
      </c>
      <c r="H66" s="1" t="s">
        <v>390</v>
      </c>
      <c r="I66" s="40">
        <f>6259.95+3772.59-60</f>
        <v>9972.5400000000009</v>
      </c>
      <c r="J66" s="2"/>
      <c r="K66" s="1" t="s">
        <v>345</v>
      </c>
      <c r="L66" s="1" t="s">
        <v>389</v>
      </c>
    </row>
    <row r="67" spans="1:12" x14ac:dyDescent="0.25">
      <c r="A67" s="16" t="s">
        <v>388</v>
      </c>
      <c r="B67" s="18" t="s">
        <v>105</v>
      </c>
      <c r="C67" s="3" t="s">
        <v>104</v>
      </c>
      <c r="D67" s="14" t="s">
        <v>103</v>
      </c>
      <c r="E67" s="1" t="s">
        <v>55</v>
      </c>
      <c r="F67" s="16" t="s">
        <v>387</v>
      </c>
      <c r="G67" s="1" t="s">
        <v>386</v>
      </c>
      <c r="H67" s="1" t="s">
        <v>346</v>
      </c>
      <c r="I67" s="2">
        <f>1382.07-30</f>
        <v>1352.07</v>
      </c>
      <c r="J67" s="2">
        <v>2507.1799999999998</v>
      </c>
      <c r="K67" s="1" t="s">
        <v>345</v>
      </c>
      <c r="L67" s="1" t="s">
        <v>0</v>
      </c>
    </row>
    <row r="68" spans="1:12" ht="15" customHeight="1" x14ac:dyDescent="0.25">
      <c r="A68" s="16" t="s">
        <v>385</v>
      </c>
      <c r="B68" s="18" t="s">
        <v>100</v>
      </c>
      <c r="C68" s="3" t="s">
        <v>99</v>
      </c>
      <c r="D68" s="17" t="s">
        <v>384</v>
      </c>
      <c r="E68" s="3" t="s">
        <v>383</v>
      </c>
      <c r="F68" s="14" t="s">
        <v>382</v>
      </c>
      <c r="G68" s="3" t="s">
        <v>381</v>
      </c>
      <c r="H68" s="3" t="s">
        <v>346</v>
      </c>
      <c r="I68" s="2">
        <f>836.79+964.36-60</f>
        <v>1741.15</v>
      </c>
      <c r="J68" s="2">
        <v>4139.08</v>
      </c>
      <c r="K68" s="1" t="s">
        <v>345</v>
      </c>
      <c r="L68" s="1" t="s">
        <v>0</v>
      </c>
    </row>
    <row r="69" spans="1:12" x14ac:dyDescent="0.25">
      <c r="A69" s="16" t="s">
        <v>380</v>
      </c>
      <c r="B69" s="39" t="s">
        <v>379</v>
      </c>
      <c r="C69" s="3" t="s">
        <v>378</v>
      </c>
      <c r="D69" s="14" t="s">
        <v>377</v>
      </c>
      <c r="E69" s="3" t="s">
        <v>55</v>
      </c>
      <c r="F69" s="14" t="s">
        <v>376</v>
      </c>
      <c r="G69" s="37" t="s">
        <v>353</v>
      </c>
      <c r="H69" s="3" t="s">
        <v>346</v>
      </c>
      <c r="I69" s="36">
        <v>2485.33</v>
      </c>
      <c r="J69" s="90">
        <v>2946.87</v>
      </c>
      <c r="K69" s="1" t="s">
        <v>345</v>
      </c>
      <c r="L69" s="1" t="s">
        <v>0</v>
      </c>
    </row>
    <row r="70" spans="1:12" x14ac:dyDescent="0.25">
      <c r="A70" s="16" t="s">
        <v>356</v>
      </c>
      <c r="B70" s="78" t="s">
        <v>375</v>
      </c>
      <c r="C70" s="1" t="s">
        <v>374</v>
      </c>
      <c r="D70" s="44" t="s">
        <v>373</v>
      </c>
      <c r="E70" s="1" t="s">
        <v>363</v>
      </c>
      <c r="F70" s="16" t="s">
        <v>354</v>
      </c>
      <c r="G70" s="1" t="s">
        <v>353</v>
      </c>
      <c r="H70" s="1" t="s">
        <v>44</v>
      </c>
      <c r="I70" s="40">
        <f>586.79+782.19</f>
        <v>1368.98</v>
      </c>
      <c r="J70" s="2">
        <v>2946.82</v>
      </c>
      <c r="K70" s="1" t="s">
        <v>345</v>
      </c>
      <c r="L70" s="1" t="s">
        <v>138</v>
      </c>
    </row>
    <row r="71" spans="1:12" x14ac:dyDescent="0.25">
      <c r="A71" s="16" t="s">
        <v>356</v>
      </c>
      <c r="B71" s="78" t="s">
        <v>372</v>
      </c>
      <c r="C71" s="1" t="s">
        <v>371</v>
      </c>
      <c r="D71" s="44" t="s">
        <v>370</v>
      </c>
      <c r="E71" s="1" t="s">
        <v>363</v>
      </c>
      <c r="F71" s="16" t="s">
        <v>354</v>
      </c>
      <c r="G71" s="1" t="s">
        <v>353</v>
      </c>
      <c r="H71" s="1" t="s">
        <v>44</v>
      </c>
      <c r="I71" s="40">
        <f>586.79+782.19</f>
        <v>1368.98</v>
      </c>
      <c r="J71" s="2">
        <v>2946.82</v>
      </c>
      <c r="K71" s="1" t="s">
        <v>345</v>
      </c>
      <c r="L71" s="1" t="s">
        <v>138</v>
      </c>
    </row>
    <row r="72" spans="1:12" x14ac:dyDescent="0.25">
      <c r="A72" s="16" t="s">
        <v>356</v>
      </c>
      <c r="B72" s="78" t="s">
        <v>369</v>
      </c>
      <c r="C72" s="1" t="s">
        <v>368</v>
      </c>
      <c r="D72" s="44" t="s">
        <v>367</v>
      </c>
      <c r="E72" s="1" t="s">
        <v>363</v>
      </c>
      <c r="F72" s="16" t="s">
        <v>354</v>
      </c>
      <c r="G72" s="1" t="s">
        <v>353</v>
      </c>
      <c r="H72" s="1" t="s">
        <v>44</v>
      </c>
      <c r="I72" s="40">
        <f>586.79+782.19</f>
        <v>1368.98</v>
      </c>
      <c r="J72" s="2">
        <v>2946.82</v>
      </c>
      <c r="K72" s="1" t="s">
        <v>345</v>
      </c>
      <c r="L72" s="1" t="s">
        <v>138</v>
      </c>
    </row>
    <row r="73" spans="1:12" x14ac:dyDescent="0.25">
      <c r="A73" s="16" t="s">
        <v>356</v>
      </c>
      <c r="B73" s="78" t="s">
        <v>366</v>
      </c>
      <c r="C73" s="1" t="s">
        <v>365</v>
      </c>
      <c r="D73" s="44" t="s">
        <v>364</v>
      </c>
      <c r="E73" s="1" t="s">
        <v>363</v>
      </c>
      <c r="F73" s="16" t="s">
        <v>354</v>
      </c>
      <c r="G73" s="1" t="s">
        <v>353</v>
      </c>
      <c r="H73" s="1" t="s">
        <v>44</v>
      </c>
      <c r="I73" s="40">
        <f>586.79+782.19</f>
        <v>1368.98</v>
      </c>
      <c r="J73" s="2">
        <v>2946.82</v>
      </c>
      <c r="K73" s="1" t="s">
        <v>345</v>
      </c>
      <c r="L73" s="1" t="s">
        <v>138</v>
      </c>
    </row>
    <row r="74" spans="1:12" x14ac:dyDescent="0.25">
      <c r="A74" s="16" t="s">
        <v>356</v>
      </c>
      <c r="B74" s="78" t="s">
        <v>362</v>
      </c>
      <c r="C74" s="1" t="s">
        <v>361</v>
      </c>
      <c r="D74" s="44" t="s">
        <v>360</v>
      </c>
      <c r="E74" s="1" t="s">
        <v>191</v>
      </c>
      <c r="F74" s="16" t="s">
        <v>354</v>
      </c>
      <c r="G74" s="40" t="s">
        <v>353</v>
      </c>
      <c r="H74" s="1" t="s">
        <v>44</v>
      </c>
      <c r="I74" s="40">
        <f>586.79+782.19</f>
        <v>1368.98</v>
      </c>
      <c r="J74" s="2">
        <v>2946.82</v>
      </c>
      <c r="K74" s="1" t="s">
        <v>345</v>
      </c>
      <c r="L74" s="1" t="s">
        <v>138</v>
      </c>
    </row>
    <row r="75" spans="1:12" x14ac:dyDescent="0.25">
      <c r="A75" s="16" t="s">
        <v>356</v>
      </c>
      <c r="B75" s="78" t="s">
        <v>359</v>
      </c>
      <c r="C75" s="1" t="s">
        <v>358</v>
      </c>
      <c r="D75" s="44" t="s">
        <v>357</v>
      </c>
      <c r="E75" s="1" t="s">
        <v>191</v>
      </c>
      <c r="F75" s="16" t="s">
        <v>354</v>
      </c>
      <c r="G75" s="1" t="s">
        <v>353</v>
      </c>
      <c r="H75" s="1" t="s">
        <v>44</v>
      </c>
      <c r="I75" s="40">
        <f>586.79+782.19</f>
        <v>1368.98</v>
      </c>
      <c r="J75" s="2">
        <v>2946.82</v>
      </c>
      <c r="K75" s="1" t="s">
        <v>345</v>
      </c>
      <c r="L75" s="1" t="s">
        <v>138</v>
      </c>
    </row>
    <row r="76" spans="1:12" x14ac:dyDescent="0.25">
      <c r="A76" s="16" t="s">
        <v>356</v>
      </c>
      <c r="B76" s="78" t="s">
        <v>194</v>
      </c>
      <c r="C76" s="1" t="s">
        <v>193</v>
      </c>
      <c r="D76" s="44" t="s">
        <v>355</v>
      </c>
      <c r="E76" s="1" t="s">
        <v>191</v>
      </c>
      <c r="F76" s="16" t="s">
        <v>354</v>
      </c>
      <c r="G76" s="1" t="s">
        <v>353</v>
      </c>
      <c r="H76" s="1" t="s">
        <v>44</v>
      </c>
      <c r="I76" s="40">
        <f>586.79+782.19</f>
        <v>1368.98</v>
      </c>
      <c r="J76" s="2">
        <v>2946.82</v>
      </c>
      <c r="K76" s="1" t="s">
        <v>345</v>
      </c>
      <c r="L76" s="1" t="s">
        <v>138</v>
      </c>
    </row>
    <row r="77" spans="1:12" x14ac:dyDescent="0.25">
      <c r="A77" s="16" t="s">
        <v>350</v>
      </c>
      <c r="B77" s="39" t="s">
        <v>352</v>
      </c>
      <c r="C77" s="3" t="s">
        <v>351</v>
      </c>
      <c r="D77" s="14" t="s">
        <v>71</v>
      </c>
      <c r="E77" s="38" t="s">
        <v>349</v>
      </c>
      <c r="F77" s="14" t="s">
        <v>348</v>
      </c>
      <c r="G77" s="37" t="s">
        <v>347</v>
      </c>
      <c r="H77" s="3" t="s">
        <v>346</v>
      </c>
      <c r="I77" s="36">
        <v>2119.38</v>
      </c>
      <c r="J77" s="2">
        <v>2291.98</v>
      </c>
      <c r="K77" s="1" t="s">
        <v>345</v>
      </c>
      <c r="L77" s="1" t="s">
        <v>0</v>
      </c>
    </row>
    <row r="78" spans="1:12" x14ac:dyDescent="0.25">
      <c r="A78" s="16" t="s">
        <v>350</v>
      </c>
      <c r="B78" s="39" t="s">
        <v>88</v>
      </c>
      <c r="C78" s="3" t="s">
        <v>87</v>
      </c>
      <c r="D78" s="14" t="s">
        <v>64</v>
      </c>
      <c r="E78" s="13" t="s">
        <v>349</v>
      </c>
      <c r="F78" s="14" t="s">
        <v>348</v>
      </c>
      <c r="G78" s="37" t="s">
        <v>347</v>
      </c>
      <c r="H78" s="3" t="s">
        <v>346</v>
      </c>
      <c r="I78" s="36">
        <v>2119.38</v>
      </c>
      <c r="J78" s="2">
        <v>2291.98</v>
      </c>
      <c r="K78" s="1" t="s">
        <v>345</v>
      </c>
      <c r="L78" s="1" t="s">
        <v>0</v>
      </c>
    </row>
    <row r="79" spans="1:12" x14ac:dyDescent="0.25">
      <c r="A79" s="16" t="s">
        <v>330</v>
      </c>
      <c r="B79" s="18" t="s">
        <v>344</v>
      </c>
      <c r="C79" s="3" t="s">
        <v>343</v>
      </c>
      <c r="D79" s="14" t="s">
        <v>342</v>
      </c>
      <c r="E79" s="3" t="s">
        <v>172</v>
      </c>
      <c r="F79" s="14" t="s">
        <v>327</v>
      </c>
      <c r="G79" s="37" t="s">
        <v>326</v>
      </c>
      <c r="H79" s="3" t="s">
        <v>2</v>
      </c>
      <c r="I79" s="36">
        <f>601.14+235.54</f>
        <v>836.68</v>
      </c>
      <c r="J79" s="2">
        <f t="shared" ref="J79:J84" si="0">2633.96+29.09</f>
        <v>2663.05</v>
      </c>
      <c r="K79" s="1" t="s">
        <v>269</v>
      </c>
      <c r="L79" s="1" t="s">
        <v>0</v>
      </c>
    </row>
    <row r="80" spans="1:12" x14ac:dyDescent="0.25">
      <c r="A80" s="16" t="s">
        <v>330</v>
      </c>
      <c r="B80" s="18" t="s">
        <v>341</v>
      </c>
      <c r="C80" s="3" t="s">
        <v>340</v>
      </c>
      <c r="D80" s="14" t="s">
        <v>339</v>
      </c>
      <c r="E80" s="3" t="s">
        <v>172</v>
      </c>
      <c r="F80" s="14" t="s">
        <v>327</v>
      </c>
      <c r="G80" s="37" t="s">
        <v>326</v>
      </c>
      <c r="H80" s="3" t="s">
        <v>2</v>
      </c>
      <c r="I80" s="36">
        <f>601.14+235.54</f>
        <v>836.68</v>
      </c>
      <c r="J80" s="2">
        <f t="shared" si="0"/>
        <v>2663.05</v>
      </c>
      <c r="K80" s="1" t="s">
        <v>269</v>
      </c>
      <c r="L80" s="1" t="s">
        <v>0</v>
      </c>
    </row>
    <row r="81" spans="1:12" x14ac:dyDescent="0.25">
      <c r="A81" s="16" t="s">
        <v>330</v>
      </c>
      <c r="B81" s="18" t="s">
        <v>338</v>
      </c>
      <c r="C81" s="3" t="s">
        <v>337</v>
      </c>
      <c r="D81" s="14" t="s">
        <v>64</v>
      </c>
      <c r="E81" s="3" t="s">
        <v>172</v>
      </c>
      <c r="F81" s="14" t="s">
        <v>327</v>
      </c>
      <c r="G81" s="37" t="s">
        <v>326</v>
      </c>
      <c r="H81" s="3" t="s">
        <v>2</v>
      </c>
      <c r="I81" s="36">
        <f>601.14+235.54</f>
        <v>836.68</v>
      </c>
      <c r="J81" s="2">
        <f t="shared" si="0"/>
        <v>2663.05</v>
      </c>
      <c r="K81" s="1" t="s">
        <v>269</v>
      </c>
      <c r="L81" s="1" t="s">
        <v>0</v>
      </c>
    </row>
    <row r="82" spans="1:12" x14ac:dyDescent="0.25">
      <c r="A82" s="16" t="s">
        <v>330</v>
      </c>
      <c r="B82" s="18" t="s">
        <v>336</v>
      </c>
      <c r="C82" s="3" t="s">
        <v>335</v>
      </c>
      <c r="D82" s="14" t="s">
        <v>334</v>
      </c>
      <c r="E82" s="3" t="s">
        <v>172</v>
      </c>
      <c r="F82" s="14" t="s">
        <v>327</v>
      </c>
      <c r="G82" s="37" t="s">
        <v>326</v>
      </c>
      <c r="H82" s="3" t="s">
        <v>2</v>
      </c>
      <c r="I82" s="36">
        <f>601.14+235.54</f>
        <v>836.68</v>
      </c>
      <c r="J82" s="2">
        <f t="shared" si="0"/>
        <v>2663.05</v>
      </c>
      <c r="K82" s="1" t="s">
        <v>269</v>
      </c>
      <c r="L82" s="1" t="s">
        <v>0</v>
      </c>
    </row>
    <row r="83" spans="1:12" x14ac:dyDescent="0.25">
      <c r="A83" s="16" t="s">
        <v>330</v>
      </c>
      <c r="B83" s="18" t="s">
        <v>333</v>
      </c>
      <c r="C83" s="3" t="s">
        <v>332</v>
      </c>
      <c r="D83" s="14" t="s">
        <v>331</v>
      </c>
      <c r="E83" s="3" t="s">
        <v>172</v>
      </c>
      <c r="F83" s="14" t="s">
        <v>327</v>
      </c>
      <c r="G83" s="37" t="s">
        <v>326</v>
      </c>
      <c r="H83" s="3" t="s">
        <v>2</v>
      </c>
      <c r="I83" s="36">
        <f>601.14+235.54</f>
        <v>836.68</v>
      </c>
      <c r="J83" s="2">
        <f t="shared" si="0"/>
        <v>2663.05</v>
      </c>
      <c r="K83" s="1" t="s">
        <v>269</v>
      </c>
      <c r="L83" s="1" t="s">
        <v>0</v>
      </c>
    </row>
    <row r="84" spans="1:12" x14ac:dyDescent="0.25">
      <c r="A84" s="16" t="s">
        <v>330</v>
      </c>
      <c r="B84" s="15" t="s">
        <v>329</v>
      </c>
      <c r="C84" s="3" t="s">
        <v>328</v>
      </c>
      <c r="D84" s="14" t="s">
        <v>64</v>
      </c>
      <c r="E84" s="3" t="s">
        <v>172</v>
      </c>
      <c r="F84" s="14" t="s">
        <v>327</v>
      </c>
      <c r="G84" s="37" t="s">
        <v>326</v>
      </c>
      <c r="H84" s="3" t="s">
        <v>2</v>
      </c>
      <c r="I84" s="36">
        <f>601.14+235.54</f>
        <v>836.68</v>
      </c>
      <c r="J84" s="2">
        <f t="shared" si="0"/>
        <v>2663.05</v>
      </c>
      <c r="K84" s="1" t="s">
        <v>269</v>
      </c>
      <c r="L84" s="1" t="s">
        <v>0</v>
      </c>
    </row>
    <row r="85" spans="1:12" x14ac:dyDescent="0.25">
      <c r="A85" s="16" t="s">
        <v>325</v>
      </c>
      <c r="B85" s="35" t="s">
        <v>324</v>
      </c>
      <c r="C85" s="34" t="s">
        <v>323</v>
      </c>
      <c r="D85" s="17" t="s">
        <v>322</v>
      </c>
      <c r="E85" s="33" t="s">
        <v>321</v>
      </c>
      <c r="F85" s="32" t="s">
        <v>320</v>
      </c>
      <c r="G85" s="31">
        <v>45783</v>
      </c>
      <c r="H85" s="21" t="s">
        <v>319</v>
      </c>
      <c r="I85" s="22">
        <v>6093.3</v>
      </c>
      <c r="J85" s="2">
        <v>1881.4</v>
      </c>
      <c r="K85" s="1" t="s">
        <v>269</v>
      </c>
      <c r="L85" s="1" t="s">
        <v>0</v>
      </c>
    </row>
    <row r="86" spans="1:12" x14ac:dyDescent="0.25">
      <c r="A86" s="16" t="s">
        <v>303</v>
      </c>
      <c r="B86" s="84" t="s">
        <v>318</v>
      </c>
      <c r="C86" s="85" t="s">
        <v>317</v>
      </c>
      <c r="D86" s="19" t="s">
        <v>316</v>
      </c>
      <c r="E86" s="1" t="s">
        <v>301</v>
      </c>
      <c r="F86" s="16" t="s">
        <v>300</v>
      </c>
      <c r="G86" s="1" t="s">
        <v>299</v>
      </c>
      <c r="H86" s="79" t="s">
        <v>298</v>
      </c>
      <c r="I86" s="30">
        <f>666.6+541.49</f>
        <v>1208.0900000000001</v>
      </c>
      <c r="J86" s="2">
        <v>2663.05</v>
      </c>
      <c r="K86" s="1" t="s">
        <v>269</v>
      </c>
      <c r="L86" s="1" t="s">
        <v>0</v>
      </c>
    </row>
    <row r="87" spans="1:12" x14ac:dyDescent="0.25">
      <c r="A87" s="16" t="s">
        <v>303</v>
      </c>
      <c r="B87" s="84" t="s">
        <v>315</v>
      </c>
      <c r="C87" s="85" t="s">
        <v>314</v>
      </c>
      <c r="D87" s="86" t="s">
        <v>127</v>
      </c>
      <c r="E87" s="1" t="s">
        <v>301</v>
      </c>
      <c r="F87" s="16" t="s">
        <v>300</v>
      </c>
      <c r="G87" s="1" t="s">
        <v>299</v>
      </c>
      <c r="H87" s="79" t="s">
        <v>298</v>
      </c>
      <c r="I87" s="30">
        <f>1100.38</f>
        <v>1100.3800000000001</v>
      </c>
      <c r="J87" s="2">
        <v>2663.05</v>
      </c>
      <c r="K87" s="1" t="s">
        <v>269</v>
      </c>
      <c r="L87" s="1" t="s">
        <v>0</v>
      </c>
    </row>
    <row r="88" spans="1:12" x14ac:dyDescent="0.25">
      <c r="A88" s="16" t="s">
        <v>303</v>
      </c>
      <c r="B88" s="84" t="s">
        <v>313</v>
      </c>
      <c r="C88" s="85" t="s">
        <v>312</v>
      </c>
      <c r="D88" s="19" t="s">
        <v>311</v>
      </c>
      <c r="E88" s="1" t="s">
        <v>301</v>
      </c>
      <c r="F88" s="16" t="s">
        <v>300</v>
      </c>
      <c r="G88" s="1" t="s">
        <v>299</v>
      </c>
      <c r="H88" s="79" t="s">
        <v>298</v>
      </c>
      <c r="I88" s="30">
        <f>1100.38</f>
        <v>1100.3800000000001</v>
      </c>
      <c r="J88" s="2">
        <v>2663.05</v>
      </c>
      <c r="K88" s="1" t="s">
        <v>269</v>
      </c>
      <c r="L88" s="1" t="s">
        <v>0</v>
      </c>
    </row>
    <row r="89" spans="1:12" x14ac:dyDescent="0.25">
      <c r="A89" s="16" t="s">
        <v>303</v>
      </c>
      <c r="B89" s="87" t="s">
        <v>310</v>
      </c>
      <c r="C89" s="85" t="s">
        <v>309</v>
      </c>
      <c r="D89" s="19" t="s">
        <v>308</v>
      </c>
      <c r="E89" s="1" t="s">
        <v>301</v>
      </c>
      <c r="F89" s="16" t="s">
        <v>300</v>
      </c>
      <c r="G89" s="1" t="s">
        <v>299</v>
      </c>
      <c r="H89" s="79" t="s">
        <v>298</v>
      </c>
      <c r="I89" s="30">
        <f>1100.38</f>
        <v>1100.3800000000001</v>
      </c>
      <c r="J89" s="2">
        <v>2663.05</v>
      </c>
      <c r="K89" s="1" t="s">
        <v>269</v>
      </c>
      <c r="L89" s="1" t="s">
        <v>0</v>
      </c>
    </row>
    <row r="90" spans="1:12" x14ac:dyDescent="0.25">
      <c r="A90" s="16" t="s">
        <v>303</v>
      </c>
      <c r="B90" s="84" t="s">
        <v>307</v>
      </c>
      <c r="C90" s="85" t="s">
        <v>306</v>
      </c>
      <c r="D90" s="86" t="s">
        <v>158</v>
      </c>
      <c r="E90" s="1" t="s">
        <v>301</v>
      </c>
      <c r="F90" s="16" t="s">
        <v>300</v>
      </c>
      <c r="G90" s="1" t="s">
        <v>299</v>
      </c>
      <c r="H90" s="79" t="s">
        <v>298</v>
      </c>
      <c r="I90" s="30">
        <f>1100.38</f>
        <v>1100.3800000000001</v>
      </c>
      <c r="J90" s="2">
        <v>2663.05</v>
      </c>
      <c r="K90" s="1" t="s">
        <v>269</v>
      </c>
      <c r="L90" s="1" t="s">
        <v>0</v>
      </c>
    </row>
    <row r="91" spans="1:12" x14ac:dyDescent="0.25">
      <c r="A91" s="16" t="s">
        <v>303</v>
      </c>
      <c r="B91" s="84" t="s">
        <v>305</v>
      </c>
      <c r="C91" s="85" t="s">
        <v>304</v>
      </c>
      <c r="D91" s="19" t="s">
        <v>166</v>
      </c>
      <c r="E91" s="1" t="s">
        <v>301</v>
      </c>
      <c r="F91" s="16" t="s">
        <v>300</v>
      </c>
      <c r="G91" s="1" t="s">
        <v>299</v>
      </c>
      <c r="H91" s="79" t="s">
        <v>298</v>
      </c>
      <c r="I91" s="30">
        <f>1100.38</f>
        <v>1100.3800000000001</v>
      </c>
      <c r="J91" s="2">
        <v>2663.05</v>
      </c>
      <c r="K91" s="1" t="s">
        <v>269</v>
      </c>
      <c r="L91" s="1" t="s">
        <v>0</v>
      </c>
    </row>
    <row r="92" spans="1:12" x14ac:dyDescent="0.25">
      <c r="A92" s="16" t="s">
        <v>303</v>
      </c>
      <c r="B92" s="84" t="s">
        <v>179</v>
      </c>
      <c r="C92" s="85" t="s">
        <v>302</v>
      </c>
      <c r="D92" s="86" t="s">
        <v>127</v>
      </c>
      <c r="E92" s="1" t="s">
        <v>301</v>
      </c>
      <c r="F92" s="16" t="s">
        <v>300</v>
      </c>
      <c r="G92" s="1" t="s">
        <v>299</v>
      </c>
      <c r="H92" s="1" t="s">
        <v>298</v>
      </c>
      <c r="I92" s="30">
        <f>1100.38</f>
        <v>1100.3800000000001</v>
      </c>
      <c r="J92" s="2">
        <v>2663.05</v>
      </c>
      <c r="K92" s="1" t="s">
        <v>269</v>
      </c>
      <c r="L92" s="1" t="s">
        <v>0</v>
      </c>
    </row>
    <row r="93" spans="1:12" x14ac:dyDescent="0.25">
      <c r="A93" s="16" t="s">
        <v>288</v>
      </c>
      <c r="B93" s="18" t="s">
        <v>297</v>
      </c>
      <c r="C93" s="3" t="s">
        <v>296</v>
      </c>
      <c r="D93" s="14" t="s">
        <v>295</v>
      </c>
      <c r="E93" s="1" t="s">
        <v>294</v>
      </c>
      <c r="F93" s="16" t="s">
        <v>284</v>
      </c>
      <c r="G93" s="3" t="s">
        <v>283</v>
      </c>
      <c r="H93" s="21" t="s">
        <v>139</v>
      </c>
      <c r="I93" s="2">
        <f>1394.78+761.69</f>
        <v>2156.4700000000003</v>
      </c>
      <c r="J93" s="2">
        <v>3386.52</v>
      </c>
      <c r="K93" s="1" t="s">
        <v>269</v>
      </c>
      <c r="L93" s="1" t="s">
        <v>138</v>
      </c>
    </row>
    <row r="94" spans="1:12" x14ac:dyDescent="0.25">
      <c r="A94" s="16" t="s">
        <v>288</v>
      </c>
      <c r="B94" s="18" t="s">
        <v>201</v>
      </c>
      <c r="C94" s="3" t="s">
        <v>200</v>
      </c>
      <c r="D94" s="14" t="s">
        <v>199</v>
      </c>
      <c r="E94" s="1" t="s">
        <v>191</v>
      </c>
      <c r="F94" s="16" t="s">
        <v>284</v>
      </c>
      <c r="G94" s="3" t="s">
        <v>283</v>
      </c>
      <c r="H94" s="21" t="s">
        <v>139</v>
      </c>
      <c r="I94" s="2">
        <f>1394.78+761.69</f>
        <v>2156.4700000000003</v>
      </c>
      <c r="J94" s="2">
        <v>3386.52</v>
      </c>
      <c r="K94" s="1" t="s">
        <v>269</v>
      </c>
      <c r="L94" s="1" t="s">
        <v>138</v>
      </c>
    </row>
    <row r="95" spans="1:12" x14ac:dyDescent="0.25">
      <c r="A95" s="16" t="s">
        <v>288</v>
      </c>
      <c r="B95" s="15" t="s">
        <v>198</v>
      </c>
      <c r="C95" s="3" t="s">
        <v>197</v>
      </c>
      <c r="D95" s="14" t="s">
        <v>196</v>
      </c>
      <c r="E95" s="1" t="s">
        <v>191</v>
      </c>
      <c r="F95" s="16" t="s">
        <v>284</v>
      </c>
      <c r="G95" s="3" t="s">
        <v>283</v>
      </c>
      <c r="H95" s="21" t="s">
        <v>139</v>
      </c>
      <c r="I95" s="2">
        <f>1394.78+761.69</f>
        <v>2156.4700000000003</v>
      </c>
      <c r="J95" s="2">
        <v>3386.52</v>
      </c>
      <c r="K95" s="1" t="s">
        <v>269</v>
      </c>
      <c r="L95" s="1" t="s">
        <v>138</v>
      </c>
    </row>
    <row r="96" spans="1:12" x14ac:dyDescent="0.25">
      <c r="A96" s="16" t="s">
        <v>288</v>
      </c>
      <c r="B96" s="18" t="s">
        <v>194</v>
      </c>
      <c r="C96" s="3" t="s">
        <v>193</v>
      </c>
      <c r="D96" s="23" t="s">
        <v>192</v>
      </c>
      <c r="E96" s="1" t="s">
        <v>191</v>
      </c>
      <c r="F96" s="16" t="s">
        <v>284</v>
      </c>
      <c r="G96" s="3" t="s">
        <v>283</v>
      </c>
      <c r="H96" s="21" t="s">
        <v>139</v>
      </c>
      <c r="I96" s="2">
        <f>1394.78+761.69</f>
        <v>2156.4700000000003</v>
      </c>
      <c r="J96" s="2">
        <v>3386.52</v>
      </c>
      <c r="K96" s="1" t="s">
        <v>269</v>
      </c>
      <c r="L96" s="1" t="s">
        <v>138</v>
      </c>
    </row>
    <row r="97" spans="1:12" x14ac:dyDescent="0.25">
      <c r="A97" s="28" t="s">
        <v>288</v>
      </c>
      <c r="B97" s="76" t="s">
        <v>293</v>
      </c>
      <c r="C97" s="27" t="s">
        <v>292</v>
      </c>
      <c r="D97" s="29" t="s">
        <v>291</v>
      </c>
      <c r="E97" s="24" t="s">
        <v>142</v>
      </c>
      <c r="F97" s="28" t="s">
        <v>284</v>
      </c>
      <c r="G97" s="27" t="s">
        <v>283</v>
      </c>
      <c r="H97" s="26" t="s">
        <v>139</v>
      </c>
      <c r="I97" s="25">
        <f>1394.78+761.69</f>
        <v>2156.4700000000003</v>
      </c>
      <c r="J97" s="25">
        <v>3386.52</v>
      </c>
      <c r="K97" s="24" t="s">
        <v>269</v>
      </c>
      <c r="L97" s="24" t="s">
        <v>138</v>
      </c>
    </row>
    <row r="98" spans="1:12" x14ac:dyDescent="0.25">
      <c r="A98" s="16" t="s">
        <v>288</v>
      </c>
      <c r="B98" s="18" t="s">
        <v>290</v>
      </c>
      <c r="C98" s="3" t="s">
        <v>289</v>
      </c>
      <c r="D98" s="14" t="s">
        <v>77</v>
      </c>
      <c r="E98" s="1" t="s">
        <v>142</v>
      </c>
      <c r="F98" s="16" t="s">
        <v>284</v>
      </c>
      <c r="G98" s="3" t="s">
        <v>283</v>
      </c>
      <c r="H98" s="3" t="s">
        <v>139</v>
      </c>
      <c r="I98" s="2">
        <f>1394.78+761.69</f>
        <v>2156.4700000000003</v>
      </c>
      <c r="J98" s="2">
        <v>3386.52</v>
      </c>
      <c r="K98" s="1" t="s">
        <v>269</v>
      </c>
      <c r="L98" s="1" t="s">
        <v>138</v>
      </c>
    </row>
    <row r="99" spans="1:12" x14ac:dyDescent="0.25">
      <c r="A99" s="16" t="s">
        <v>288</v>
      </c>
      <c r="B99" s="18" t="s">
        <v>287</v>
      </c>
      <c r="C99" s="3" t="s">
        <v>286</v>
      </c>
      <c r="D99" s="14" t="s">
        <v>285</v>
      </c>
      <c r="E99" s="1" t="s">
        <v>142</v>
      </c>
      <c r="F99" s="16" t="s">
        <v>284</v>
      </c>
      <c r="G99" s="3" t="s">
        <v>283</v>
      </c>
      <c r="H99" s="3" t="s">
        <v>139</v>
      </c>
      <c r="I99" s="2">
        <f>1394.78+761.69</f>
        <v>2156.4700000000003</v>
      </c>
      <c r="J99" s="2">
        <v>3386.52</v>
      </c>
      <c r="K99" s="1" t="s">
        <v>269</v>
      </c>
      <c r="L99" s="1" t="s">
        <v>138</v>
      </c>
    </row>
    <row r="100" spans="1:12" x14ac:dyDescent="0.25">
      <c r="A100" s="16" t="s">
        <v>276</v>
      </c>
      <c r="B100" s="23" t="s">
        <v>282</v>
      </c>
      <c r="C100" s="3" t="s">
        <v>281</v>
      </c>
      <c r="D100" s="14" t="s">
        <v>280</v>
      </c>
      <c r="E100" s="1" t="s">
        <v>55</v>
      </c>
      <c r="F100" s="16" t="s">
        <v>272</v>
      </c>
      <c r="G100" s="3" t="s">
        <v>271</v>
      </c>
      <c r="H100" s="21" t="s">
        <v>270</v>
      </c>
      <c r="I100" s="22">
        <f>386.04+371.08</f>
        <v>757.12</v>
      </c>
      <c r="J100" s="2">
        <v>1950.02</v>
      </c>
      <c r="K100" s="1" t="s">
        <v>269</v>
      </c>
      <c r="L100" s="1" t="s">
        <v>0</v>
      </c>
    </row>
    <row r="101" spans="1:12" x14ac:dyDescent="0.25">
      <c r="A101" s="16" t="s">
        <v>276</v>
      </c>
      <c r="B101" s="18" t="s">
        <v>279</v>
      </c>
      <c r="C101" s="3" t="s">
        <v>278</v>
      </c>
      <c r="D101" s="14" t="s">
        <v>277</v>
      </c>
      <c r="E101" s="1" t="s">
        <v>55</v>
      </c>
      <c r="F101" s="16" t="s">
        <v>272</v>
      </c>
      <c r="G101" s="3" t="s">
        <v>271</v>
      </c>
      <c r="H101" s="21" t="s">
        <v>270</v>
      </c>
      <c r="I101" s="22">
        <f>386.04+371.08</f>
        <v>757.12</v>
      </c>
      <c r="J101" s="2">
        <v>1950.02</v>
      </c>
      <c r="K101" s="1" t="s">
        <v>269</v>
      </c>
      <c r="L101" s="1" t="s">
        <v>0</v>
      </c>
    </row>
    <row r="102" spans="1:12" x14ac:dyDescent="0.25">
      <c r="A102" s="16" t="s">
        <v>276</v>
      </c>
      <c r="B102" s="18" t="s">
        <v>275</v>
      </c>
      <c r="C102" s="3" t="s">
        <v>274</v>
      </c>
      <c r="D102" s="14" t="s">
        <v>273</v>
      </c>
      <c r="E102" s="1" t="s">
        <v>55</v>
      </c>
      <c r="F102" s="16" t="s">
        <v>272</v>
      </c>
      <c r="G102" s="3" t="s">
        <v>271</v>
      </c>
      <c r="H102" s="21" t="s">
        <v>270</v>
      </c>
      <c r="I102" s="22">
        <f>386.04+371.08</f>
        <v>757.12</v>
      </c>
      <c r="J102" s="2">
        <v>1950.02</v>
      </c>
      <c r="K102" s="1" t="s">
        <v>269</v>
      </c>
      <c r="L102" s="1" t="s">
        <v>0</v>
      </c>
    </row>
    <row r="103" spans="1:12" x14ac:dyDescent="0.25">
      <c r="A103" s="16" t="s">
        <v>268</v>
      </c>
      <c r="B103" s="18" t="s">
        <v>267</v>
      </c>
      <c r="C103" s="3" t="s">
        <v>266</v>
      </c>
      <c r="D103" s="15" t="s">
        <v>265</v>
      </c>
      <c r="E103" s="1" t="s">
        <v>264</v>
      </c>
      <c r="F103" s="16" t="s">
        <v>263</v>
      </c>
      <c r="G103" s="11" t="s">
        <v>262</v>
      </c>
      <c r="H103" s="3" t="s">
        <v>261</v>
      </c>
      <c r="I103" s="2">
        <f>901.82+1637.71</f>
        <v>2539.5300000000002</v>
      </c>
      <c r="J103" s="20">
        <v>3401.07</v>
      </c>
      <c r="K103" s="1" t="s">
        <v>107</v>
      </c>
      <c r="L103" s="1" t="s">
        <v>0</v>
      </c>
    </row>
    <row r="104" spans="1:12" x14ac:dyDescent="0.25">
      <c r="A104" s="16" t="s">
        <v>220</v>
      </c>
      <c r="B104" s="88" t="s">
        <v>260</v>
      </c>
      <c r="C104" s="33" t="s">
        <v>259</v>
      </c>
      <c r="D104" s="32" t="s">
        <v>258</v>
      </c>
      <c r="E104" s="33" t="s">
        <v>255</v>
      </c>
      <c r="F104" s="88" t="s">
        <v>203</v>
      </c>
      <c r="G104" s="80" t="s">
        <v>202</v>
      </c>
      <c r="H104" s="3" t="s">
        <v>139</v>
      </c>
      <c r="I104" s="2">
        <f>729.43+914.05</f>
        <v>1643.48</v>
      </c>
      <c r="J104" s="20">
        <v>4935.28</v>
      </c>
      <c r="K104" s="1" t="s">
        <v>107</v>
      </c>
      <c r="L104" s="1" t="s">
        <v>117</v>
      </c>
    </row>
    <row r="105" spans="1:12" x14ac:dyDescent="0.25">
      <c r="A105" s="16" t="s">
        <v>220</v>
      </c>
      <c r="B105" s="88" t="s">
        <v>257</v>
      </c>
      <c r="C105" s="33" t="s">
        <v>256</v>
      </c>
      <c r="D105" s="86" t="s">
        <v>71</v>
      </c>
      <c r="E105" s="33" t="s">
        <v>255</v>
      </c>
      <c r="F105" s="88" t="s">
        <v>203</v>
      </c>
      <c r="G105" s="80" t="s">
        <v>202</v>
      </c>
      <c r="H105" s="3" t="s">
        <v>139</v>
      </c>
      <c r="I105" s="2">
        <f>729.43+914.05</f>
        <v>1643.48</v>
      </c>
      <c r="J105" s="20">
        <v>4935.28</v>
      </c>
      <c r="K105" s="1" t="s">
        <v>107</v>
      </c>
      <c r="L105" s="1" t="s">
        <v>117</v>
      </c>
    </row>
    <row r="106" spans="1:12" x14ac:dyDescent="0.25">
      <c r="A106" s="16" t="s">
        <v>220</v>
      </c>
      <c r="B106" s="88" t="s">
        <v>254</v>
      </c>
      <c r="C106" s="33" t="s">
        <v>253</v>
      </c>
      <c r="D106" s="34" t="s">
        <v>252</v>
      </c>
      <c r="E106" s="1" t="s">
        <v>234</v>
      </c>
      <c r="F106" s="88" t="s">
        <v>203</v>
      </c>
      <c r="G106" s="80" t="s">
        <v>202</v>
      </c>
      <c r="H106" s="3" t="s">
        <v>139</v>
      </c>
      <c r="I106" s="2">
        <f>917.17+933.24</f>
        <v>1850.4099999999999</v>
      </c>
      <c r="J106" s="20">
        <v>4935.28</v>
      </c>
      <c r="K106" s="1" t="s">
        <v>107</v>
      </c>
      <c r="L106" s="1" t="s">
        <v>117</v>
      </c>
    </row>
    <row r="107" spans="1:12" x14ac:dyDescent="0.25">
      <c r="A107" s="16" t="s">
        <v>220</v>
      </c>
      <c r="B107" s="88" t="s">
        <v>251</v>
      </c>
      <c r="C107" s="33" t="s">
        <v>250</v>
      </c>
      <c r="D107" s="32" t="s">
        <v>249</v>
      </c>
      <c r="E107" s="1" t="s">
        <v>176</v>
      </c>
      <c r="F107" s="88" t="s">
        <v>203</v>
      </c>
      <c r="G107" s="80" t="s">
        <v>202</v>
      </c>
      <c r="H107" s="3" t="s">
        <v>139</v>
      </c>
      <c r="I107" s="2">
        <f>917.17+933.24</f>
        <v>1850.4099999999999</v>
      </c>
      <c r="J107" s="20">
        <v>4935.28</v>
      </c>
      <c r="K107" s="1" t="s">
        <v>107</v>
      </c>
      <c r="L107" s="1" t="s">
        <v>117</v>
      </c>
    </row>
    <row r="108" spans="1:12" x14ac:dyDescent="0.25">
      <c r="A108" s="16" t="s">
        <v>220</v>
      </c>
      <c r="B108" s="88" t="s">
        <v>248</v>
      </c>
      <c r="C108" s="33" t="s">
        <v>247</v>
      </c>
      <c r="D108" s="32" t="s">
        <v>246</v>
      </c>
      <c r="E108" s="1" t="s">
        <v>176</v>
      </c>
      <c r="F108" s="88" t="s">
        <v>203</v>
      </c>
      <c r="G108" s="80" t="s">
        <v>202</v>
      </c>
      <c r="H108" s="3" t="s">
        <v>139</v>
      </c>
      <c r="I108" s="2">
        <f>917.17+933.24</f>
        <v>1850.4099999999999</v>
      </c>
      <c r="J108" s="20">
        <v>4935.28</v>
      </c>
      <c r="K108" s="1" t="s">
        <v>107</v>
      </c>
      <c r="L108" s="1" t="s">
        <v>117</v>
      </c>
    </row>
    <row r="109" spans="1:12" x14ac:dyDescent="0.25">
      <c r="A109" s="16" t="s">
        <v>220</v>
      </c>
      <c r="B109" s="88" t="s">
        <v>245</v>
      </c>
      <c r="C109" s="33" t="s">
        <v>244</v>
      </c>
      <c r="D109" s="86" t="s">
        <v>71</v>
      </c>
      <c r="E109" s="1" t="s">
        <v>234</v>
      </c>
      <c r="F109" s="88" t="s">
        <v>203</v>
      </c>
      <c r="G109" s="80" t="s">
        <v>202</v>
      </c>
      <c r="H109" s="3" t="s">
        <v>139</v>
      </c>
      <c r="I109" s="2">
        <f>917.17+933.24</f>
        <v>1850.4099999999999</v>
      </c>
      <c r="J109" s="20">
        <v>4935.28</v>
      </c>
      <c r="K109" s="1" t="s">
        <v>107</v>
      </c>
      <c r="L109" s="1" t="s">
        <v>117</v>
      </c>
    </row>
    <row r="110" spans="1:12" x14ac:dyDescent="0.25">
      <c r="A110" s="16" t="s">
        <v>220</v>
      </c>
      <c r="B110" s="88" t="s">
        <v>243</v>
      </c>
      <c r="C110" s="33" t="s">
        <v>242</v>
      </c>
      <c r="D110" s="86" t="s">
        <v>127</v>
      </c>
      <c r="E110" s="1" t="s">
        <v>234</v>
      </c>
      <c r="F110" s="88" t="s">
        <v>203</v>
      </c>
      <c r="G110" s="80" t="s">
        <v>202</v>
      </c>
      <c r="H110" s="3" t="s">
        <v>139</v>
      </c>
      <c r="I110" s="2">
        <f>917.17+933.24</f>
        <v>1850.4099999999999</v>
      </c>
      <c r="J110" s="20">
        <v>4935.28</v>
      </c>
      <c r="K110" s="1" t="s">
        <v>107</v>
      </c>
      <c r="L110" s="1" t="s">
        <v>117</v>
      </c>
    </row>
    <row r="111" spans="1:12" x14ac:dyDescent="0.25">
      <c r="A111" s="16" t="s">
        <v>220</v>
      </c>
      <c r="B111" s="88" t="s">
        <v>241</v>
      </c>
      <c r="C111" s="33" t="s">
        <v>240</v>
      </c>
      <c r="D111" s="86" t="s">
        <v>127</v>
      </c>
      <c r="E111" s="1" t="s">
        <v>234</v>
      </c>
      <c r="F111" s="88" t="s">
        <v>203</v>
      </c>
      <c r="G111" s="80" t="s">
        <v>202</v>
      </c>
      <c r="H111" s="3" t="s">
        <v>139</v>
      </c>
      <c r="I111" s="2">
        <f>917.17+933.24</f>
        <v>1850.4099999999999</v>
      </c>
      <c r="J111" s="20">
        <v>4935.28</v>
      </c>
      <c r="K111" s="1" t="s">
        <v>107</v>
      </c>
      <c r="L111" s="1" t="s">
        <v>117</v>
      </c>
    </row>
    <row r="112" spans="1:12" x14ac:dyDescent="0.25">
      <c r="A112" s="16" t="s">
        <v>220</v>
      </c>
      <c r="B112" s="88" t="s">
        <v>239</v>
      </c>
      <c r="C112" s="33" t="s">
        <v>238</v>
      </c>
      <c r="D112" s="86" t="s">
        <v>237</v>
      </c>
      <c r="E112" s="1" t="s">
        <v>234</v>
      </c>
      <c r="F112" s="88" t="s">
        <v>203</v>
      </c>
      <c r="G112" s="80" t="s">
        <v>202</v>
      </c>
      <c r="H112" s="3" t="s">
        <v>139</v>
      </c>
      <c r="I112" s="2">
        <f>917.17+933.24</f>
        <v>1850.4099999999999</v>
      </c>
      <c r="J112" s="20">
        <v>4935.28</v>
      </c>
      <c r="K112" s="1" t="s">
        <v>107</v>
      </c>
      <c r="L112" s="1" t="s">
        <v>117</v>
      </c>
    </row>
    <row r="113" spans="1:12" x14ac:dyDescent="0.25">
      <c r="A113" s="16" t="s">
        <v>220</v>
      </c>
      <c r="B113" s="88" t="s">
        <v>236</v>
      </c>
      <c r="C113" s="33" t="s">
        <v>235</v>
      </c>
      <c r="D113" s="86" t="s">
        <v>158</v>
      </c>
      <c r="E113" s="1" t="s">
        <v>234</v>
      </c>
      <c r="F113" s="88" t="s">
        <v>203</v>
      </c>
      <c r="G113" s="80" t="s">
        <v>202</v>
      </c>
      <c r="H113" s="3" t="s">
        <v>139</v>
      </c>
      <c r="I113" s="2">
        <f>917.17+933.24</f>
        <v>1850.4099999999999</v>
      </c>
      <c r="J113" s="20">
        <v>4935.28</v>
      </c>
      <c r="K113" s="1" t="s">
        <v>107</v>
      </c>
      <c r="L113" s="1" t="s">
        <v>117</v>
      </c>
    </row>
    <row r="114" spans="1:12" x14ac:dyDescent="0.25">
      <c r="A114" s="16" t="s">
        <v>220</v>
      </c>
      <c r="B114" s="88" t="s">
        <v>233</v>
      </c>
      <c r="C114" s="33" t="s">
        <v>232</v>
      </c>
      <c r="D114" s="86" t="s">
        <v>158</v>
      </c>
      <c r="E114" s="1" t="s">
        <v>157</v>
      </c>
      <c r="F114" s="88" t="s">
        <v>203</v>
      </c>
      <c r="G114" s="80" t="s">
        <v>202</v>
      </c>
      <c r="H114" s="3" t="s">
        <v>139</v>
      </c>
      <c r="I114" s="2">
        <f>917.17+933.24</f>
        <v>1850.4099999999999</v>
      </c>
      <c r="J114" s="20">
        <v>4935.28</v>
      </c>
      <c r="K114" s="1" t="s">
        <v>107</v>
      </c>
      <c r="L114" s="1" t="s">
        <v>117</v>
      </c>
    </row>
    <row r="115" spans="1:12" x14ac:dyDescent="0.25">
      <c r="A115" s="16" t="s">
        <v>220</v>
      </c>
      <c r="B115" s="88" t="s">
        <v>231</v>
      </c>
      <c r="C115" s="33" t="s">
        <v>230</v>
      </c>
      <c r="D115" s="32" t="s">
        <v>229</v>
      </c>
      <c r="E115" s="1" t="s">
        <v>142</v>
      </c>
      <c r="F115" s="88" t="s">
        <v>203</v>
      </c>
      <c r="G115" s="80" t="s">
        <v>202</v>
      </c>
      <c r="H115" s="3" t="s">
        <v>139</v>
      </c>
      <c r="I115" s="2">
        <f>917.17+933.24</f>
        <v>1850.4099999999999</v>
      </c>
      <c r="J115" s="20">
        <v>4935.28</v>
      </c>
      <c r="K115" s="1" t="s">
        <v>107</v>
      </c>
      <c r="L115" s="1" t="s">
        <v>117</v>
      </c>
    </row>
    <row r="116" spans="1:12" x14ac:dyDescent="0.25">
      <c r="A116" s="16" t="s">
        <v>220</v>
      </c>
      <c r="B116" s="88" t="s">
        <v>228</v>
      </c>
      <c r="C116" s="33" t="s">
        <v>227</v>
      </c>
      <c r="D116" s="86" t="s">
        <v>71</v>
      </c>
      <c r="E116" s="1" t="s">
        <v>142</v>
      </c>
      <c r="F116" s="88" t="s">
        <v>203</v>
      </c>
      <c r="G116" s="80" t="s">
        <v>202</v>
      </c>
      <c r="H116" s="3" t="s">
        <v>139</v>
      </c>
      <c r="I116" s="2">
        <f>917.17+933.24</f>
        <v>1850.4099999999999</v>
      </c>
      <c r="J116" s="20">
        <v>4935.28</v>
      </c>
      <c r="K116" s="1" t="s">
        <v>107</v>
      </c>
      <c r="L116" s="1" t="s">
        <v>117</v>
      </c>
    </row>
    <row r="117" spans="1:12" x14ac:dyDescent="0.25">
      <c r="A117" s="16" t="s">
        <v>220</v>
      </c>
      <c r="B117" s="88" t="s">
        <v>226</v>
      </c>
      <c r="C117" s="33" t="s">
        <v>225</v>
      </c>
      <c r="D117" s="32" t="s">
        <v>224</v>
      </c>
      <c r="E117" s="1" t="s">
        <v>142</v>
      </c>
      <c r="F117" s="88" t="s">
        <v>203</v>
      </c>
      <c r="G117" s="80" t="s">
        <v>202</v>
      </c>
      <c r="H117" s="3" t="s">
        <v>139</v>
      </c>
      <c r="I117" s="2">
        <f>917.17+933.24</f>
        <v>1850.4099999999999</v>
      </c>
      <c r="J117" s="20">
        <v>4935.28</v>
      </c>
      <c r="K117" s="1" t="s">
        <v>107</v>
      </c>
      <c r="L117" s="1" t="s">
        <v>117</v>
      </c>
    </row>
    <row r="118" spans="1:12" x14ac:dyDescent="0.25">
      <c r="A118" s="16" t="s">
        <v>220</v>
      </c>
      <c r="B118" s="88" t="s">
        <v>223</v>
      </c>
      <c r="C118" s="33" t="s">
        <v>222</v>
      </c>
      <c r="D118" s="86" t="s">
        <v>71</v>
      </c>
      <c r="E118" s="1" t="s">
        <v>221</v>
      </c>
      <c r="F118" s="88" t="s">
        <v>203</v>
      </c>
      <c r="G118" s="80" t="s">
        <v>202</v>
      </c>
      <c r="H118" s="3" t="s">
        <v>139</v>
      </c>
      <c r="I118" s="2">
        <f>917.17+933.24</f>
        <v>1850.4099999999999</v>
      </c>
      <c r="J118" s="20">
        <v>4935.28</v>
      </c>
      <c r="K118" s="1" t="s">
        <v>107</v>
      </c>
      <c r="L118" s="1" t="s">
        <v>117</v>
      </c>
    </row>
    <row r="119" spans="1:12" x14ac:dyDescent="0.25">
      <c r="A119" s="16" t="s">
        <v>220</v>
      </c>
      <c r="B119" s="88" t="s">
        <v>219</v>
      </c>
      <c r="C119" s="33" t="s">
        <v>218</v>
      </c>
      <c r="D119" s="32" t="s">
        <v>217</v>
      </c>
      <c r="E119" s="1" t="s">
        <v>176</v>
      </c>
      <c r="F119" s="88" t="s">
        <v>203</v>
      </c>
      <c r="G119" s="80" t="s">
        <v>202</v>
      </c>
      <c r="H119" s="3" t="s">
        <v>139</v>
      </c>
      <c r="I119" s="2">
        <f>917.17+1147.07</f>
        <v>2064.2399999999998</v>
      </c>
      <c r="J119" s="20">
        <v>4935.28</v>
      </c>
      <c r="K119" s="1" t="s">
        <v>107</v>
      </c>
      <c r="L119" s="1" t="s">
        <v>117</v>
      </c>
    </row>
    <row r="120" spans="1:12" x14ac:dyDescent="0.25">
      <c r="A120" s="16" t="s">
        <v>208</v>
      </c>
      <c r="B120" s="88" t="s">
        <v>216</v>
      </c>
      <c r="C120" s="33" t="s">
        <v>215</v>
      </c>
      <c r="D120" s="86" t="s">
        <v>71</v>
      </c>
      <c r="E120" s="33" t="s">
        <v>204</v>
      </c>
      <c r="F120" s="88" t="s">
        <v>203</v>
      </c>
      <c r="G120" s="80" t="s">
        <v>202</v>
      </c>
      <c r="H120" s="3" t="s">
        <v>139</v>
      </c>
      <c r="I120" s="2">
        <f>937.76+953.83</f>
        <v>1891.5900000000001</v>
      </c>
      <c r="J120" s="20" t="s">
        <v>780</v>
      </c>
      <c r="K120" s="1" t="s">
        <v>107</v>
      </c>
      <c r="L120" s="1" t="s">
        <v>117</v>
      </c>
    </row>
    <row r="121" spans="1:12" x14ac:dyDescent="0.25">
      <c r="A121" s="16" t="s">
        <v>208</v>
      </c>
      <c r="B121" s="88" t="s">
        <v>214</v>
      </c>
      <c r="C121" s="33" t="s">
        <v>213</v>
      </c>
      <c r="D121" s="32" t="s">
        <v>212</v>
      </c>
      <c r="E121" s="33" t="s">
        <v>204</v>
      </c>
      <c r="F121" s="88" t="s">
        <v>203</v>
      </c>
      <c r="G121" s="80" t="s">
        <v>202</v>
      </c>
      <c r="H121" s="3" t="s">
        <v>139</v>
      </c>
      <c r="I121" s="2">
        <f>937.76+953.83</f>
        <v>1891.5900000000001</v>
      </c>
      <c r="J121" s="20" t="s">
        <v>780</v>
      </c>
      <c r="K121" s="1" t="s">
        <v>107</v>
      </c>
      <c r="L121" s="1" t="s">
        <v>117</v>
      </c>
    </row>
    <row r="122" spans="1:12" x14ac:dyDescent="0.25">
      <c r="A122" s="16" t="s">
        <v>208</v>
      </c>
      <c r="B122" s="88" t="s">
        <v>211</v>
      </c>
      <c r="C122" s="33" t="s">
        <v>210</v>
      </c>
      <c r="D122" s="86" t="s">
        <v>209</v>
      </c>
      <c r="E122" s="33" t="s">
        <v>204</v>
      </c>
      <c r="F122" s="88" t="s">
        <v>203</v>
      </c>
      <c r="G122" s="80" t="s">
        <v>202</v>
      </c>
      <c r="H122" s="3" t="s">
        <v>139</v>
      </c>
      <c r="I122" s="2">
        <f>937.76+953.83</f>
        <v>1891.5900000000001</v>
      </c>
      <c r="J122" s="20" t="s">
        <v>780</v>
      </c>
      <c r="K122" s="1" t="s">
        <v>107</v>
      </c>
      <c r="L122" s="1" t="s">
        <v>117</v>
      </c>
    </row>
    <row r="123" spans="1:12" x14ac:dyDescent="0.25">
      <c r="A123" s="16" t="s">
        <v>208</v>
      </c>
      <c r="B123" s="88" t="s">
        <v>207</v>
      </c>
      <c r="C123" s="33" t="s">
        <v>206</v>
      </c>
      <c r="D123" s="32" t="s">
        <v>205</v>
      </c>
      <c r="E123" s="33" t="s">
        <v>204</v>
      </c>
      <c r="F123" s="88" t="s">
        <v>203</v>
      </c>
      <c r="G123" s="80" t="s">
        <v>202</v>
      </c>
      <c r="H123" s="3" t="s">
        <v>139</v>
      </c>
      <c r="I123" s="2">
        <f>937.76+953.83</f>
        <v>1891.5900000000001</v>
      </c>
      <c r="J123" s="20" t="s">
        <v>780</v>
      </c>
      <c r="K123" s="1" t="s">
        <v>107</v>
      </c>
      <c r="L123" s="1" t="s">
        <v>117</v>
      </c>
    </row>
    <row r="124" spans="1:12" x14ac:dyDescent="0.25">
      <c r="A124" s="16" t="s">
        <v>195</v>
      </c>
      <c r="B124" s="18" t="s">
        <v>201</v>
      </c>
      <c r="C124" s="3" t="s">
        <v>200</v>
      </c>
      <c r="D124" s="14" t="s">
        <v>199</v>
      </c>
      <c r="E124" s="1" t="s">
        <v>191</v>
      </c>
      <c r="F124" s="19" t="s">
        <v>190</v>
      </c>
      <c r="G124" s="3" t="s">
        <v>189</v>
      </c>
      <c r="H124" s="3" t="s">
        <v>188</v>
      </c>
      <c r="I124" s="2">
        <v>849.55</v>
      </c>
      <c r="J124" s="20">
        <v>2961.37</v>
      </c>
      <c r="K124" s="1" t="s">
        <v>107</v>
      </c>
      <c r="L124" s="1" t="s">
        <v>0</v>
      </c>
    </row>
    <row r="125" spans="1:12" x14ac:dyDescent="0.25">
      <c r="A125" s="16" t="s">
        <v>195</v>
      </c>
      <c r="B125" s="15" t="s">
        <v>198</v>
      </c>
      <c r="C125" s="3" t="s">
        <v>197</v>
      </c>
      <c r="D125" s="14" t="s">
        <v>196</v>
      </c>
      <c r="E125" s="1" t="s">
        <v>191</v>
      </c>
      <c r="F125" s="19" t="s">
        <v>190</v>
      </c>
      <c r="G125" s="3" t="s">
        <v>189</v>
      </c>
      <c r="H125" s="3" t="s">
        <v>188</v>
      </c>
      <c r="I125" s="2">
        <v>849.55</v>
      </c>
      <c r="J125" s="20">
        <v>2961.37</v>
      </c>
      <c r="K125" s="1" t="s">
        <v>107</v>
      </c>
      <c r="L125" s="1" t="s">
        <v>0</v>
      </c>
    </row>
    <row r="126" spans="1:12" x14ac:dyDescent="0.25">
      <c r="A126" s="16" t="s">
        <v>195</v>
      </c>
      <c r="B126" s="18" t="s">
        <v>194</v>
      </c>
      <c r="C126" s="3" t="s">
        <v>193</v>
      </c>
      <c r="D126" s="15" t="s">
        <v>192</v>
      </c>
      <c r="E126" s="1" t="s">
        <v>191</v>
      </c>
      <c r="F126" s="19" t="s">
        <v>190</v>
      </c>
      <c r="G126" s="3" t="s">
        <v>189</v>
      </c>
      <c r="H126" s="3" t="s">
        <v>188</v>
      </c>
      <c r="I126" s="2">
        <v>849.55</v>
      </c>
      <c r="J126" s="20">
        <v>2961.37</v>
      </c>
      <c r="K126" s="1" t="s">
        <v>107</v>
      </c>
      <c r="L126" s="1" t="s">
        <v>0</v>
      </c>
    </row>
    <row r="127" spans="1:12" x14ac:dyDescent="0.25">
      <c r="A127" s="16" t="s">
        <v>169</v>
      </c>
      <c r="B127" s="48" t="s">
        <v>187</v>
      </c>
      <c r="C127" s="1" t="s">
        <v>186</v>
      </c>
      <c r="D127" s="19" t="s">
        <v>185</v>
      </c>
      <c r="E127" s="1" t="s">
        <v>184</v>
      </c>
      <c r="F127" s="19" t="s">
        <v>165</v>
      </c>
      <c r="G127" s="1" t="s">
        <v>164</v>
      </c>
      <c r="H127" s="1" t="s">
        <v>163</v>
      </c>
      <c r="I127" s="20">
        <v>3809.63</v>
      </c>
      <c r="J127" s="50">
        <v>2648.49</v>
      </c>
      <c r="K127" s="1" t="s">
        <v>107</v>
      </c>
      <c r="L127" s="1" t="s">
        <v>162</v>
      </c>
    </row>
    <row r="128" spans="1:12" x14ac:dyDescent="0.25">
      <c r="A128" s="16" t="s">
        <v>169</v>
      </c>
      <c r="B128" s="48" t="s">
        <v>183</v>
      </c>
      <c r="C128" s="1" t="s">
        <v>182</v>
      </c>
      <c r="D128" s="19" t="s">
        <v>181</v>
      </c>
      <c r="E128" s="1" t="s">
        <v>180</v>
      </c>
      <c r="F128" s="19" t="s">
        <v>165</v>
      </c>
      <c r="G128" s="1" t="s">
        <v>164</v>
      </c>
      <c r="H128" s="1" t="s">
        <v>163</v>
      </c>
      <c r="I128" s="20">
        <v>4127.7</v>
      </c>
      <c r="J128" s="50">
        <v>2648.49</v>
      </c>
      <c r="K128" s="1" t="s">
        <v>107</v>
      </c>
      <c r="L128" s="1" t="s">
        <v>162</v>
      </c>
    </row>
    <row r="129" spans="1:12" x14ac:dyDescent="0.25">
      <c r="A129" s="16" t="s">
        <v>169</v>
      </c>
      <c r="B129" s="48" t="s">
        <v>179</v>
      </c>
      <c r="C129" s="1" t="s">
        <v>178</v>
      </c>
      <c r="D129" s="19" t="s">
        <v>177</v>
      </c>
      <c r="E129" s="1" t="s">
        <v>176</v>
      </c>
      <c r="F129" s="19" t="s">
        <v>165</v>
      </c>
      <c r="G129" s="1" t="s">
        <v>164</v>
      </c>
      <c r="H129" s="1" t="s">
        <v>163</v>
      </c>
      <c r="I129" s="20">
        <v>3809.63</v>
      </c>
      <c r="J129" s="50">
        <v>2648.49</v>
      </c>
      <c r="K129" s="1" t="s">
        <v>107</v>
      </c>
      <c r="L129" s="1" t="s">
        <v>162</v>
      </c>
    </row>
    <row r="130" spans="1:12" x14ac:dyDescent="0.25">
      <c r="A130" s="16" t="s">
        <v>169</v>
      </c>
      <c r="B130" s="48" t="s">
        <v>175</v>
      </c>
      <c r="C130" s="1" t="s">
        <v>174</v>
      </c>
      <c r="D130" s="19" t="s">
        <v>173</v>
      </c>
      <c r="E130" s="1" t="s">
        <v>172</v>
      </c>
      <c r="F130" s="19" t="s">
        <v>165</v>
      </c>
      <c r="G130" s="1" t="s">
        <v>164</v>
      </c>
      <c r="H130" s="1" t="s">
        <v>163</v>
      </c>
      <c r="I130" s="20">
        <v>4127.7</v>
      </c>
      <c r="J130" s="50">
        <v>2648.49</v>
      </c>
      <c r="K130" s="1" t="s">
        <v>107</v>
      </c>
      <c r="L130" s="1" t="s">
        <v>162</v>
      </c>
    </row>
    <row r="131" spans="1:12" x14ac:dyDescent="0.25">
      <c r="A131" s="16" t="s">
        <v>169</v>
      </c>
      <c r="B131" s="48" t="s">
        <v>171</v>
      </c>
      <c r="C131" s="1" t="s">
        <v>170</v>
      </c>
      <c r="D131" s="19" t="s">
        <v>158</v>
      </c>
      <c r="E131" s="1" t="s">
        <v>157</v>
      </c>
      <c r="F131" s="19" t="s">
        <v>165</v>
      </c>
      <c r="G131" s="1" t="s">
        <v>164</v>
      </c>
      <c r="H131" s="1" t="s">
        <v>163</v>
      </c>
      <c r="I131" s="20">
        <v>4127.7</v>
      </c>
      <c r="J131" s="50">
        <v>2648.49</v>
      </c>
      <c r="K131" s="1" t="s">
        <v>107</v>
      </c>
      <c r="L131" s="1" t="s">
        <v>162</v>
      </c>
    </row>
    <row r="132" spans="1:12" x14ac:dyDescent="0.25">
      <c r="A132" s="16" t="s">
        <v>169</v>
      </c>
      <c r="B132" s="48" t="s">
        <v>168</v>
      </c>
      <c r="C132" s="1" t="s">
        <v>167</v>
      </c>
      <c r="D132" s="19" t="s">
        <v>166</v>
      </c>
      <c r="E132" s="1" t="s">
        <v>157</v>
      </c>
      <c r="F132" s="19" t="s">
        <v>165</v>
      </c>
      <c r="G132" s="1" t="s">
        <v>164</v>
      </c>
      <c r="H132" s="1" t="s">
        <v>163</v>
      </c>
      <c r="I132" s="20">
        <v>4127.7</v>
      </c>
      <c r="J132" s="50">
        <v>2648.49</v>
      </c>
      <c r="K132" s="1" t="s">
        <v>107</v>
      </c>
      <c r="L132" s="1" t="s">
        <v>162</v>
      </c>
    </row>
    <row r="133" spans="1:12" x14ac:dyDescent="0.25">
      <c r="A133" s="16" t="s">
        <v>161</v>
      </c>
      <c r="B133" s="18" t="s">
        <v>160</v>
      </c>
      <c r="C133" s="1" t="s">
        <v>159</v>
      </c>
      <c r="D133" s="15" t="s">
        <v>158</v>
      </c>
      <c r="E133" s="1" t="s">
        <v>157</v>
      </c>
      <c r="F133" s="12" t="s">
        <v>156</v>
      </c>
      <c r="G133" s="1" t="s">
        <v>155</v>
      </c>
      <c r="H133" s="1" t="s">
        <v>154</v>
      </c>
      <c r="I133" s="2">
        <v>1881.4</v>
      </c>
      <c r="J133" s="2">
        <v>3386.52</v>
      </c>
      <c r="K133" s="1" t="s">
        <v>107</v>
      </c>
      <c r="L133" s="1" t="s">
        <v>0</v>
      </c>
    </row>
    <row r="134" spans="1:12" x14ac:dyDescent="0.25">
      <c r="A134" s="16" t="s">
        <v>153</v>
      </c>
      <c r="B134" s="18" t="s">
        <v>100</v>
      </c>
      <c r="C134" s="3" t="s">
        <v>99</v>
      </c>
      <c r="D134" s="17" t="s">
        <v>98</v>
      </c>
      <c r="E134" s="3" t="s">
        <v>97</v>
      </c>
      <c r="F134" s="16" t="s">
        <v>152</v>
      </c>
      <c r="G134" s="3" t="s">
        <v>140</v>
      </c>
      <c r="H134" s="21" t="s">
        <v>151</v>
      </c>
      <c r="I134" s="20">
        <v>9975.2199999999993</v>
      </c>
      <c r="J134" s="2">
        <v>14864.34</v>
      </c>
      <c r="K134" s="1" t="s">
        <v>107</v>
      </c>
      <c r="L134" s="1" t="s">
        <v>117</v>
      </c>
    </row>
    <row r="135" spans="1:12" x14ac:dyDescent="0.25">
      <c r="A135" s="16" t="s">
        <v>146</v>
      </c>
      <c r="B135" s="15" t="s">
        <v>150</v>
      </c>
      <c r="C135" s="3" t="s">
        <v>149</v>
      </c>
      <c r="D135" s="15" t="s">
        <v>148</v>
      </c>
      <c r="E135" s="13" t="s">
        <v>147</v>
      </c>
      <c r="F135" s="12" t="s">
        <v>141</v>
      </c>
      <c r="G135" s="11" t="s">
        <v>140</v>
      </c>
      <c r="H135" s="3" t="s">
        <v>139</v>
      </c>
      <c r="I135" s="2">
        <f>900.8+990.48</f>
        <v>1891.28</v>
      </c>
      <c r="J135" s="20">
        <v>3386.52</v>
      </c>
      <c r="K135" s="1" t="s">
        <v>107</v>
      </c>
      <c r="L135" s="1" t="s">
        <v>138</v>
      </c>
    </row>
    <row r="136" spans="1:12" x14ac:dyDescent="0.25">
      <c r="A136" s="16" t="s">
        <v>146</v>
      </c>
      <c r="B136" s="18" t="s">
        <v>145</v>
      </c>
      <c r="C136" s="3" t="s">
        <v>144</v>
      </c>
      <c r="D136" s="15" t="s">
        <v>143</v>
      </c>
      <c r="E136" s="13" t="s">
        <v>142</v>
      </c>
      <c r="F136" s="12" t="s">
        <v>141</v>
      </c>
      <c r="G136" s="11" t="s">
        <v>140</v>
      </c>
      <c r="H136" s="3" t="s">
        <v>139</v>
      </c>
      <c r="I136" s="2">
        <f>902.85+949.07</f>
        <v>1851.92</v>
      </c>
      <c r="J136" s="20">
        <v>3386.52</v>
      </c>
      <c r="K136" s="1" t="s">
        <v>107</v>
      </c>
      <c r="L136" s="1" t="s">
        <v>138</v>
      </c>
    </row>
    <row r="137" spans="1:12" x14ac:dyDescent="0.25">
      <c r="A137" s="16" t="s">
        <v>125</v>
      </c>
      <c r="B137" s="15" t="s">
        <v>137</v>
      </c>
      <c r="C137" s="3" t="s">
        <v>136</v>
      </c>
      <c r="D137" s="15" t="s">
        <v>135</v>
      </c>
      <c r="E137" s="13" t="s">
        <v>121</v>
      </c>
      <c r="F137" s="19" t="s">
        <v>120</v>
      </c>
      <c r="G137" s="11" t="s">
        <v>119</v>
      </c>
      <c r="H137" s="3" t="s">
        <v>118</v>
      </c>
      <c r="I137" s="2">
        <f>1604.44+1193.52</f>
        <v>2797.96</v>
      </c>
      <c r="J137" s="2">
        <v>4949.82</v>
      </c>
      <c r="K137" s="1" t="s">
        <v>107</v>
      </c>
      <c r="L137" s="1" t="s">
        <v>117</v>
      </c>
    </row>
    <row r="138" spans="1:12" x14ac:dyDescent="0.25">
      <c r="A138" s="16" t="s">
        <v>125</v>
      </c>
      <c r="B138" s="18" t="s">
        <v>134</v>
      </c>
      <c r="C138" s="3" t="s">
        <v>133</v>
      </c>
      <c r="D138" s="15" t="s">
        <v>132</v>
      </c>
      <c r="E138" s="13" t="s">
        <v>121</v>
      </c>
      <c r="F138" s="19" t="s">
        <v>120</v>
      </c>
      <c r="G138" s="11" t="s">
        <v>119</v>
      </c>
      <c r="H138" s="3" t="s">
        <v>118</v>
      </c>
      <c r="I138" s="2">
        <f>1604.44+1193.52</f>
        <v>2797.96</v>
      </c>
      <c r="J138" s="2">
        <v>4949.82</v>
      </c>
      <c r="K138" s="1" t="s">
        <v>107</v>
      </c>
      <c r="L138" s="1" t="s">
        <v>117</v>
      </c>
    </row>
    <row r="139" spans="1:12" x14ac:dyDescent="0.25">
      <c r="A139" s="16" t="s">
        <v>125</v>
      </c>
      <c r="B139" s="18" t="s">
        <v>131</v>
      </c>
      <c r="C139" s="3" t="s">
        <v>130</v>
      </c>
      <c r="D139" s="86" t="s">
        <v>71</v>
      </c>
      <c r="E139" s="13" t="s">
        <v>121</v>
      </c>
      <c r="F139" s="19" t="s">
        <v>120</v>
      </c>
      <c r="G139" s="11" t="s">
        <v>119</v>
      </c>
      <c r="H139" s="3" t="s">
        <v>118</v>
      </c>
      <c r="I139" s="2">
        <f>1604.44+1193.52</f>
        <v>2797.96</v>
      </c>
      <c r="J139" s="2">
        <v>4949.82</v>
      </c>
      <c r="K139" s="1" t="s">
        <v>107</v>
      </c>
      <c r="L139" s="1" t="s">
        <v>117</v>
      </c>
    </row>
    <row r="140" spans="1:12" x14ac:dyDescent="0.25">
      <c r="A140" s="16" t="s">
        <v>125</v>
      </c>
      <c r="B140" s="18" t="s">
        <v>129</v>
      </c>
      <c r="C140" s="3" t="s">
        <v>128</v>
      </c>
      <c r="D140" s="15" t="s">
        <v>127</v>
      </c>
      <c r="E140" s="13" t="s">
        <v>121</v>
      </c>
      <c r="F140" s="19" t="s">
        <v>120</v>
      </c>
      <c r="G140" s="11" t="s">
        <v>119</v>
      </c>
      <c r="H140" s="3" t="s">
        <v>118</v>
      </c>
      <c r="I140" s="2">
        <f>1604.44+1193.52</f>
        <v>2797.96</v>
      </c>
      <c r="J140" s="2">
        <v>4949.82</v>
      </c>
      <c r="K140" s="1" t="s">
        <v>107</v>
      </c>
      <c r="L140" s="1" t="s">
        <v>117</v>
      </c>
    </row>
    <row r="141" spans="1:12" x14ac:dyDescent="0.25">
      <c r="A141" s="16" t="s">
        <v>125</v>
      </c>
      <c r="B141" s="15" t="s">
        <v>124</v>
      </c>
      <c r="C141" s="3" t="s">
        <v>126</v>
      </c>
      <c r="D141" s="19" t="s">
        <v>56</v>
      </c>
      <c r="E141" s="13" t="s">
        <v>121</v>
      </c>
      <c r="F141" s="19" t="s">
        <v>120</v>
      </c>
      <c r="G141" s="11" t="s">
        <v>119</v>
      </c>
      <c r="H141" s="3" t="s">
        <v>118</v>
      </c>
      <c r="I141" s="2">
        <f>1604.44+1193.52</f>
        <v>2797.96</v>
      </c>
      <c r="J141" s="2">
        <v>4949.82</v>
      </c>
      <c r="K141" s="1" t="s">
        <v>107</v>
      </c>
      <c r="L141" s="1" t="s">
        <v>117</v>
      </c>
    </row>
    <row r="142" spans="1:12" x14ac:dyDescent="0.25">
      <c r="A142" s="16" t="s">
        <v>125</v>
      </c>
      <c r="B142" s="15" t="s">
        <v>124</v>
      </c>
      <c r="C142" s="3" t="s">
        <v>123</v>
      </c>
      <c r="D142" s="19" t="s">
        <v>122</v>
      </c>
      <c r="E142" s="13" t="s">
        <v>121</v>
      </c>
      <c r="F142" s="19" t="s">
        <v>120</v>
      </c>
      <c r="G142" s="11" t="s">
        <v>119</v>
      </c>
      <c r="H142" s="3" t="s">
        <v>118</v>
      </c>
      <c r="I142" s="2">
        <f>1604.44+1193.52</f>
        <v>2797.96</v>
      </c>
      <c r="J142" s="2">
        <v>4949.82</v>
      </c>
      <c r="K142" s="1" t="s">
        <v>107</v>
      </c>
      <c r="L142" s="1" t="s">
        <v>117</v>
      </c>
    </row>
    <row r="143" spans="1:12" x14ac:dyDescent="0.25">
      <c r="A143" s="16" t="s">
        <v>113</v>
      </c>
      <c r="B143" s="15" t="s">
        <v>116</v>
      </c>
      <c r="C143" s="3" t="s">
        <v>115</v>
      </c>
      <c r="D143" s="19" t="s">
        <v>114</v>
      </c>
      <c r="E143" s="13" t="s">
        <v>55</v>
      </c>
      <c r="F143" s="16" t="s">
        <v>109</v>
      </c>
      <c r="G143" s="11" t="s">
        <v>108</v>
      </c>
      <c r="H143" s="3" t="s">
        <v>2</v>
      </c>
      <c r="I143" s="2">
        <f>1963.57</f>
        <v>1963.57</v>
      </c>
      <c r="J143" s="20">
        <v>2975.92</v>
      </c>
      <c r="K143" s="1" t="s">
        <v>107</v>
      </c>
      <c r="L143" s="1" t="s">
        <v>0</v>
      </c>
    </row>
    <row r="144" spans="1:12" x14ac:dyDescent="0.25">
      <c r="A144" s="16" t="s">
        <v>113</v>
      </c>
      <c r="B144" s="12" t="s">
        <v>112</v>
      </c>
      <c r="C144" s="3" t="s">
        <v>111</v>
      </c>
      <c r="D144" s="19" t="s">
        <v>110</v>
      </c>
      <c r="E144" s="13" t="s">
        <v>55</v>
      </c>
      <c r="F144" s="16" t="s">
        <v>109</v>
      </c>
      <c r="G144" s="11" t="s">
        <v>108</v>
      </c>
      <c r="H144" s="3" t="s">
        <v>2</v>
      </c>
      <c r="I144" s="2">
        <f>1963.57</f>
        <v>1963.57</v>
      </c>
      <c r="J144" s="20">
        <v>2975.92</v>
      </c>
      <c r="K144" s="1" t="s">
        <v>107</v>
      </c>
      <c r="L144" s="1" t="s">
        <v>0</v>
      </c>
    </row>
    <row r="145" spans="1:12" x14ac:dyDescent="0.25">
      <c r="A145" s="16" t="s">
        <v>106</v>
      </c>
      <c r="B145" s="18" t="s">
        <v>105</v>
      </c>
      <c r="C145" s="3" t="s">
        <v>104</v>
      </c>
      <c r="D145" s="14" t="s">
        <v>103</v>
      </c>
      <c r="E145" s="1" t="s">
        <v>55</v>
      </c>
      <c r="F145" s="16" t="s">
        <v>96</v>
      </c>
      <c r="G145" s="11" t="s">
        <v>102</v>
      </c>
      <c r="H145" s="3" t="s">
        <v>94</v>
      </c>
      <c r="I145" s="2">
        <f>1724.23+1336.4</f>
        <v>3060.63</v>
      </c>
      <c r="J145" s="2">
        <v>2183.4899999999998</v>
      </c>
      <c r="K145" s="1" t="s">
        <v>93</v>
      </c>
      <c r="L145" s="1" t="s">
        <v>0</v>
      </c>
    </row>
    <row r="146" spans="1:12" x14ac:dyDescent="0.25">
      <c r="A146" s="16" t="s">
        <v>101</v>
      </c>
      <c r="B146" s="18" t="s">
        <v>100</v>
      </c>
      <c r="C146" s="3" t="s">
        <v>99</v>
      </c>
      <c r="D146" s="17" t="s">
        <v>98</v>
      </c>
      <c r="E146" s="3" t="s">
        <v>97</v>
      </c>
      <c r="F146" s="16" t="s">
        <v>96</v>
      </c>
      <c r="G146" s="11" t="s">
        <v>95</v>
      </c>
      <c r="H146" s="3" t="s">
        <v>94</v>
      </c>
      <c r="I146" s="2">
        <f>3866.96+3240.89</f>
        <v>7107.85</v>
      </c>
      <c r="J146" s="2">
        <v>1881.4</v>
      </c>
      <c r="K146" s="1" t="s">
        <v>93</v>
      </c>
      <c r="L146" s="1" t="s">
        <v>0</v>
      </c>
    </row>
    <row r="147" spans="1:12" x14ac:dyDescent="0.25">
      <c r="A147" s="16" t="s">
        <v>89</v>
      </c>
      <c r="B147" s="15" t="s">
        <v>92</v>
      </c>
      <c r="C147" s="3" t="s">
        <v>91</v>
      </c>
      <c r="D147" s="15" t="s">
        <v>90</v>
      </c>
      <c r="E147" s="1" t="s">
        <v>86</v>
      </c>
      <c r="F147" s="16" t="s">
        <v>85</v>
      </c>
      <c r="G147" s="1" t="s">
        <v>84</v>
      </c>
      <c r="H147" s="1" t="s">
        <v>83</v>
      </c>
      <c r="I147" s="2">
        <f>2178.3+2045.62</f>
        <v>4223.92</v>
      </c>
      <c r="J147" s="2">
        <v>2633.96</v>
      </c>
      <c r="K147" s="1" t="s">
        <v>60</v>
      </c>
      <c r="L147" s="1" t="s">
        <v>0</v>
      </c>
    </row>
    <row r="148" spans="1:12" x14ac:dyDescent="0.25">
      <c r="A148" s="16" t="s">
        <v>89</v>
      </c>
      <c r="B148" s="39" t="s">
        <v>88</v>
      </c>
      <c r="C148" s="3" t="s">
        <v>87</v>
      </c>
      <c r="D148" s="14" t="s">
        <v>64</v>
      </c>
      <c r="E148" s="1" t="s">
        <v>86</v>
      </c>
      <c r="F148" s="16" t="s">
        <v>85</v>
      </c>
      <c r="G148" s="1" t="s">
        <v>84</v>
      </c>
      <c r="H148" s="1" t="s">
        <v>83</v>
      </c>
      <c r="I148" s="2">
        <f>2178.3+2045.62</f>
        <v>4223.92</v>
      </c>
      <c r="J148" s="2">
        <v>2633.96</v>
      </c>
      <c r="K148" s="1" t="s">
        <v>60</v>
      </c>
      <c r="L148" s="1" t="s">
        <v>0</v>
      </c>
    </row>
    <row r="149" spans="1:12" x14ac:dyDescent="0.25">
      <c r="A149" s="16" t="s">
        <v>74</v>
      </c>
      <c r="B149" s="16" t="s">
        <v>82</v>
      </c>
      <c r="C149" s="1" t="s">
        <v>81</v>
      </c>
      <c r="D149" s="19" t="s">
        <v>80</v>
      </c>
      <c r="E149" s="16" t="s">
        <v>47</v>
      </c>
      <c r="F149" s="16" t="s">
        <v>70</v>
      </c>
      <c r="G149" s="1" t="s">
        <v>69</v>
      </c>
      <c r="H149" s="1" t="s">
        <v>2</v>
      </c>
      <c r="I149" s="2">
        <v>2155.84</v>
      </c>
      <c r="J149" s="2"/>
      <c r="K149" s="1" t="s">
        <v>60</v>
      </c>
      <c r="L149" s="1" t="s">
        <v>68</v>
      </c>
    </row>
    <row r="150" spans="1:12" x14ac:dyDescent="0.25">
      <c r="A150" s="16" t="s">
        <v>74</v>
      </c>
      <c r="B150" s="16" t="s">
        <v>79</v>
      </c>
      <c r="C150" s="1" t="s">
        <v>78</v>
      </c>
      <c r="D150" s="19" t="s">
        <v>77</v>
      </c>
      <c r="E150" s="16" t="s">
        <v>47</v>
      </c>
      <c r="F150" s="16" t="s">
        <v>70</v>
      </c>
      <c r="G150" s="1" t="s">
        <v>69</v>
      </c>
      <c r="H150" s="1" t="s">
        <v>2</v>
      </c>
      <c r="I150" s="2">
        <v>2155.84</v>
      </c>
      <c r="J150" s="2"/>
      <c r="K150" s="1" t="s">
        <v>60</v>
      </c>
      <c r="L150" s="1" t="s">
        <v>68</v>
      </c>
    </row>
    <row r="151" spans="1:12" x14ac:dyDescent="0.25">
      <c r="A151" s="16" t="s">
        <v>74</v>
      </c>
      <c r="B151" s="16" t="s">
        <v>76</v>
      </c>
      <c r="C151" s="1" t="s">
        <v>75</v>
      </c>
      <c r="D151" s="19" t="s">
        <v>71</v>
      </c>
      <c r="E151" s="16" t="s">
        <v>47</v>
      </c>
      <c r="F151" s="16" t="s">
        <v>70</v>
      </c>
      <c r="G151" s="1" t="s">
        <v>69</v>
      </c>
      <c r="H151" s="1" t="s">
        <v>2</v>
      </c>
      <c r="I151" s="2">
        <v>2155.84</v>
      </c>
      <c r="J151" s="2"/>
      <c r="K151" s="1" t="s">
        <v>60</v>
      </c>
      <c r="L151" s="1" t="s">
        <v>68</v>
      </c>
    </row>
    <row r="152" spans="1:12" x14ac:dyDescent="0.25">
      <c r="A152" s="16" t="s">
        <v>74</v>
      </c>
      <c r="B152" s="16" t="s">
        <v>73</v>
      </c>
      <c r="C152" s="1" t="s">
        <v>72</v>
      </c>
      <c r="D152" s="19" t="s">
        <v>71</v>
      </c>
      <c r="E152" s="16" t="s">
        <v>47</v>
      </c>
      <c r="F152" s="16" t="s">
        <v>70</v>
      </c>
      <c r="G152" s="1" t="s">
        <v>69</v>
      </c>
      <c r="H152" s="1" t="s">
        <v>2</v>
      </c>
      <c r="I152" s="2">
        <v>2155.84</v>
      </c>
      <c r="J152" s="2"/>
      <c r="K152" s="1" t="s">
        <v>60</v>
      </c>
      <c r="L152" s="1" t="s">
        <v>68</v>
      </c>
    </row>
    <row r="153" spans="1:12" x14ac:dyDescent="0.25">
      <c r="A153" s="16" t="s">
        <v>67</v>
      </c>
      <c r="B153" s="16" t="s">
        <v>66</v>
      </c>
      <c r="C153" s="3" t="s">
        <v>65</v>
      </c>
      <c r="D153" s="19" t="s">
        <v>64</v>
      </c>
      <c r="E153" s="13" t="s">
        <v>55</v>
      </c>
      <c r="F153" s="12" t="s">
        <v>63</v>
      </c>
      <c r="G153" s="11" t="s">
        <v>62</v>
      </c>
      <c r="H153" s="3" t="s">
        <v>61</v>
      </c>
      <c r="I153" s="2">
        <v>3061.89</v>
      </c>
      <c r="J153" s="2">
        <v>2961.41</v>
      </c>
      <c r="K153" s="1" t="s">
        <v>60</v>
      </c>
      <c r="L153" s="1" t="s">
        <v>0</v>
      </c>
    </row>
    <row r="154" spans="1:12" x14ac:dyDescent="0.25">
      <c r="A154" s="16" t="s">
        <v>59</v>
      </c>
      <c r="B154" s="12" t="s">
        <v>58</v>
      </c>
      <c r="C154" s="3" t="s">
        <v>57</v>
      </c>
      <c r="D154" s="19" t="s">
        <v>56</v>
      </c>
      <c r="E154" s="13" t="s">
        <v>55</v>
      </c>
      <c r="F154" s="12" t="s">
        <v>54</v>
      </c>
      <c r="G154" s="11" t="s">
        <v>53</v>
      </c>
      <c r="H154" s="3" t="s">
        <v>52</v>
      </c>
      <c r="I154" s="2">
        <v>2379.59</v>
      </c>
      <c r="J154" s="2">
        <v>2507.1799999999998</v>
      </c>
      <c r="K154" s="1" t="s">
        <v>33</v>
      </c>
      <c r="L154" s="1" t="s">
        <v>0</v>
      </c>
    </row>
    <row r="155" spans="1:12" x14ac:dyDescent="0.25">
      <c r="A155" s="16" t="s">
        <v>617</v>
      </c>
      <c r="B155" s="15" t="s">
        <v>267</v>
      </c>
      <c r="C155" s="34" t="s">
        <v>266</v>
      </c>
      <c r="D155" s="19" t="s">
        <v>488</v>
      </c>
      <c r="E155" s="66" t="s">
        <v>264</v>
      </c>
      <c r="F155" s="16" t="s">
        <v>474</v>
      </c>
      <c r="G155" s="1" t="s">
        <v>618</v>
      </c>
      <c r="H155" s="1" t="s">
        <v>61</v>
      </c>
      <c r="I155" s="67">
        <v>5200.83</v>
      </c>
      <c r="J155" s="91">
        <v>2633.96</v>
      </c>
      <c r="K155" s="1" t="s">
        <v>33</v>
      </c>
      <c r="L155" s="33" t="s">
        <v>619</v>
      </c>
    </row>
    <row r="156" spans="1:12" x14ac:dyDescent="0.25">
      <c r="A156" s="16" t="s">
        <v>617</v>
      </c>
      <c r="B156" s="81" t="s">
        <v>477</v>
      </c>
      <c r="C156" s="66" t="s">
        <v>476</v>
      </c>
      <c r="D156" s="16" t="s">
        <v>252</v>
      </c>
      <c r="E156" s="66" t="s">
        <v>620</v>
      </c>
      <c r="F156" s="16" t="s">
        <v>474</v>
      </c>
      <c r="G156" s="1" t="s">
        <v>618</v>
      </c>
      <c r="H156" s="1" t="s">
        <v>61</v>
      </c>
      <c r="I156" s="67">
        <v>4603.63</v>
      </c>
      <c r="J156" s="91">
        <v>2633.96</v>
      </c>
      <c r="K156" s="1" t="s">
        <v>33</v>
      </c>
      <c r="L156" s="33" t="s">
        <v>619</v>
      </c>
    </row>
    <row r="157" spans="1:12" x14ac:dyDescent="0.25">
      <c r="A157" s="16" t="s">
        <v>617</v>
      </c>
      <c r="B157" s="12" t="s">
        <v>621</v>
      </c>
      <c r="C157" s="66" t="s">
        <v>622</v>
      </c>
      <c r="D157" s="16" t="s">
        <v>623</v>
      </c>
      <c r="E157" s="66" t="s">
        <v>624</v>
      </c>
      <c r="F157" s="16" t="s">
        <v>474</v>
      </c>
      <c r="G157" s="1" t="s">
        <v>618</v>
      </c>
      <c r="H157" s="1" t="s">
        <v>61</v>
      </c>
      <c r="I157" s="67">
        <v>4603.63</v>
      </c>
      <c r="J157" s="91">
        <v>2633.96</v>
      </c>
      <c r="K157" s="1" t="s">
        <v>33</v>
      </c>
      <c r="L157" s="33" t="s">
        <v>619</v>
      </c>
    </row>
    <row r="158" spans="1:12" x14ac:dyDescent="0.25">
      <c r="A158" s="16" t="s">
        <v>617</v>
      </c>
      <c r="B158" s="12" t="s">
        <v>625</v>
      </c>
      <c r="C158" s="66" t="s">
        <v>626</v>
      </c>
      <c r="D158" s="16" t="s">
        <v>627</v>
      </c>
      <c r="E158" s="66" t="s">
        <v>264</v>
      </c>
      <c r="F158" s="16" t="s">
        <v>474</v>
      </c>
      <c r="G158" s="1" t="s">
        <v>618</v>
      </c>
      <c r="H158" s="1" t="s">
        <v>61</v>
      </c>
      <c r="I158" s="67">
        <v>4603.63</v>
      </c>
      <c r="J158" s="91">
        <v>2633.96</v>
      </c>
      <c r="K158" s="1" t="s">
        <v>33</v>
      </c>
      <c r="L158" s="33" t="s">
        <v>619</v>
      </c>
    </row>
    <row r="159" spans="1:12" x14ac:dyDescent="0.25">
      <c r="A159" s="16" t="s">
        <v>617</v>
      </c>
      <c r="B159" s="12" t="s">
        <v>628</v>
      </c>
      <c r="C159" s="66" t="s">
        <v>629</v>
      </c>
      <c r="D159" s="16" t="s">
        <v>311</v>
      </c>
      <c r="E159" s="66" t="s">
        <v>264</v>
      </c>
      <c r="F159" s="16" t="s">
        <v>474</v>
      </c>
      <c r="G159" s="1" t="s">
        <v>618</v>
      </c>
      <c r="H159" s="1" t="s">
        <v>61</v>
      </c>
      <c r="I159" s="67">
        <v>4603.63</v>
      </c>
      <c r="J159" s="91">
        <v>2633.96</v>
      </c>
      <c r="K159" s="1" t="s">
        <v>33</v>
      </c>
      <c r="L159" s="33" t="s">
        <v>619</v>
      </c>
    </row>
    <row r="160" spans="1:12" x14ac:dyDescent="0.25">
      <c r="A160" s="16" t="s">
        <v>51</v>
      </c>
      <c r="B160" s="16" t="s">
        <v>50</v>
      </c>
      <c r="C160" s="1" t="s">
        <v>49</v>
      </c>
      <c r="D160" s="19" t="s">
        <v>48</v>
      </c>
      <c r="E160" s="16" t="s">
        <v>47</v>
      </c>
      <c r="F160" s="16" t="s">
        <v>46</v>
      </c>
      <c r="G160" s="1" t="s">
        <v>45</v>
      </c>
      <c r="H160" s="1" t="s">
        <v>44</v>
      </c>
      <c r="I160" s="2">
        <f>1147.5+1480.78-60</f>
        <v>2568.2799999999997</v>
      </c>
      <c r="J160" s="2"/>
      <c r="K160" s="1" t="s">
        <v>33</v>
      </c>
      <c r="L160" s="1" t="s">
        <v>0</v>
      </c>
    </row>
    <row r="161" spans="1:12" x14ac:dyDescent="0.25">
      <c r="A161" s="82" t="s">
        <v>43</v>
      </c>
      <c r="B161" s="10" t="s">
        <v>42</v>
      </c>
      <c r="C161" s="8" t="s">
        <v>41</v>
      </c>
      <c r="D161" s="9" t="s">
        <v>40</v>
      </c>
      <c r="E161" s="8" t="s">
        <v>39</v>
      </c>
      <c r="F161" s="7" t="s">
        <v>38</v>
      </c>
      <c r="G161" s="6" t="s">
        <v>37</v>
      </c>
      <c r="H161" s="6" t="s">
        <v>36</v>
      </c>
      <c r="I161" s="5">
        <v>15922.79</v>
      </c>
      <c r="J161" s="92">
        <v>13056.23</v>
      </c>
      <c r="K161" s="4" t="s">
        <v>33</v>
      </c>
      <c r="L161" s="1" t="s">
        <v>0</v>
      </c>
    </row>
    <row r="162" spans="1:12" x14ac:dyDescent="0.25">
      <c r="A162" s="44" t="s">
        <v>630</v>
      </c>
      <c r="B162" s="14" t="s">
        <v>631</v>
      </c>
      <c r="C162" s="34" t="s">
        <v>632</v>
      </c>
      <c r="D162" s="14" t="s">
        <v>633</v>
      </c>
      <c r="E162" s="34" t="s">
        <v>55</v>
      </c>
      <c r="F162" s="14" t="s">
        <v>634</v>
      </c>
      <c r="G162" s="37" t="s">
        <v>635</v>
      </c>
      <c r="H162" s="3" t="s">
        <v>163</v>
      </c>
      <c r="I162" s="68">
        <v>3119.02</v>
      </c>
      <c r="J162" s="36">
        <v>2633.96</v>
      </c>
      <c r="K162" s="1" t="s">
        <v>33</v>
      </c>
      <c r="L162" s="34" t="s">
        <v>636</v>
      </c>
    </row>
    <row r="163" spans="1:12" x14ac:dyDescent="0.25">
      <c r="A163" s="44" t="s">
        <v>630</v>
      </c>
      <c r="B163" s="39" t="s">
        <v>637</v>
      </c>
      <c r="C163" s="69" t="s">
        <v>317</v>
      </c>
      <c r="D163" s="32" t="s">
        <v>316</v>
      </c>
      <c r="E163" s="34" t="s">
        <v>301</v>
      </c>
      <c r="F163" s="14" t="s">
        <v>634</v>
      </c>
      <c r="G163" s="37" t="s">
        <v>635</v>
      </c>
      <c r="H163" s="3" t="s">
        <v>163</v>
      </c>
      <c r="I163" s="68">
        <v>3119.02</v>
      </c>
      <c r="J163" s="36">
        <v>2633.96</v>
      </c>
      <c r="K163" s="1" t="s">
        <v>33</v>
      </c>
      <c r="L163" s="34" t="s">
        <v>636</v>
      </c>
    </row>
    <row r="164" spans="1:12" x14ac:dyDescent="0.25">
      <c r="A164" s="16" t="s">
        <v>35</v>
      </c>
      <c r="B164" s="16" t="s">
        <v>28</v>
      </c>
      <c r="C164" s="1" t="s">
        <v>27</v>
      </c>
      <c r="D164" s="19" t="s">
        <v>26</v>
      </c>
      <c r="E164" s="16" t="s">
        <v>5</v>
      </c>
      <c r="F164" s="16" t="s">
        <v>4</v>
      </c>
      <c r="G164" s="1" t="s">
        <v>34</v>
      </c>
      <c r="H164" s="1" t="s">
        <v>30</v>
      </c>
      <c r="I164" s="2">
        <f>967.49+463-60</f>
        <v>1370.49</v>
      </c>
      <c r="J164" s="2">
        <v>3630.82</v>
      </c>
      <c r="K164" s="1" t="s">
        <v>33</v>
      </c>
      <c r="L164" s="1" t="s">
        <v>0</v>
      </c>
    </row>
    <row r="165" spans="1:12" x14ac:dyDescent="0.25">
      <c r="A165" s="16" t="s">
        <v>35</v>
      </c>
      <c r="B165" s="12" t="s">
        <v>25</v>
      </c>
      <c r="C165" s="3" t="s">
        <v>24</v>
      </c>
      <c r="D165" s="19" t="s">
        <v>23</v>
      </c>
      <c r="E165" s="16" t="s">
        <v>5</v>
      </c>
      <c r="F165" s="16" t="s">
        <v>4</v>
      </c>
      <c r="G165" s="1" t="s">
        <v>34</v>
      </c>
      <c r="H165" s="1" t="s">
        <v>30</v>
      </c>
      <c r="I165" s="2">
        <f>967.49+463-60</f>
        <v>1370.49</v>
      </c>
      <c r="J165" s="2">
        <v>3630.82</v>
      </c>
      <c r="K165" s="1" t="s">
        <v>33</v>
      </c>
      <c r="L165" s="1" t="s">
        <v>0</v>
      </c>
    </row>
    <row r="166" spans="1:12" x14ac:dyDescent="0.25">
      <c r="A166" s="16" t="s">
        <v>35</v>
      </c>
      <c r="B166" s="12" t="s">
        <v>22</v>
      </c>
      <c r="C166" s="1" t="s">
        <v>21</v>
      </c>
      <c r="D166" s="19" t="s">
        <v>13</v>
      </c>
      <c r="E166" s="16" t="s">
        <v>5</v>
      </c>
      <c r="F166" s="16" t="s">
        <v>4</v>
      </c>
      <c r="G166" s="1" t="s">
        <v>34</v>
      </c>
      <c r="H166" s="1" t="s">
        <v>30</v>
      </c>
      <c r="I166" s="2">
        <f>967.49+463-60</f>
        <v>1370.49</v>
      </c>
      <c r="J166" s="2">
        <v>3630.82</v>
      </c>
      <c r="K166" s="1" t="s">
        <v>33</v>
      </c>
      <c r="L166" s="1" t="s">
        <v>0</v>
      </c>
    </row>
    <row r="167" spans="1:12" x14ac:dyDescent="0.25">
      <c r="A167" s="16" t="s">
        <v>35</v>
      </c>
      <c r="B167" s="12" t="s">
        <v>20</v>
      </c>
      <c r="C167" s="1" t="s">
        <v>19</v>
      </c>
      <c r="D167" s="19" t="s">
        <v>6</v>
      </c>
      <c r="E167" s="16" t="s">
        <v>5</v>
      </c>
      <c r="F167" s="16" t="s">
        <v>4</v>
      </c>
      <c r="G167" s="1" t="s">
        <v>34</v>
      </c>
      <c r="H167" s="1" t="s">
        <v>30</v>
      </c>
      <c r="I167" s="2">
        <f>967.49+463-60</f>
        <v>1370.49</v>
      </c>
      <c r="J167" s="2">
        <v>3630.82</v>
      </c>
      <c r="K167" s="1" t="s">
        <v>33</v>
      </c>
      <c r="L167" s="1" t="s">
        <v>0</v>
      </c>
    </row>
    <row r="168" spans="1:12" x14ac:dyDescent="0.25">
      <c r="A168" s="16" t="s">
        <v>35</v>
      </c>
      <c r="B168" s="12" t="s">
        <v>18</v>
      </c>
      <c r="C168" s="1" t="s">
        <v>17</v>
      </c>
      <c r="D168" s="15" t="s">
        <v>16</v>
      </c>
      <c r="E168" s="16" t="s">
        <v>5</v>
      </c>
      <c r="F168" s="16" t="s">
        <v>4</v>
      </c>
      <c r="G168" s="1" t="s">
        <v>34</v>
      </c>
      <c r="H168" s="1" t="s">
        <v>30</v>
      </c>
      <c r="I168" s="2">
        <f>967.49+463-60</f>
        <v>1370.49</v>
      </c>
      <c r="J168" s="2">
        <v>3630.82</v>
      </c>
      <c r="K168" s="1" t="s">
        <v>33</v>
      </c>
      <c r="L168" s="1" t="s">
        <v>0</v>
      </c>
    </row>
    <row r="169" spans="1:12" x14ac:dyDescent="0.25">
      <c r="A169" s="16" t="s">
        <v>35</v>
      </c>
      <c r="B169" s="12" t="s">
        <v>15</v>
      </c>
      <c r="C169" s="1" t="s">
        <v>14</v>
      </c>
      <c r="D169" s="15" t="s">
        <v>13</v>
      </c>
      <c r="E169" s="16" t="s">
        <v>5</v>
      </c>
      <c r="F169" s="16" t="s">
        <v>4</v>
      </c>
      <c r="G169" s="1" t="s">
        <v>34</v>
      </c>
      <c r="H169" s="1" t="s">
        <v>30</v>
      </c>
      <c r="I169" s="2">
        <f>967.49+463-60</f>
        <v>1370.49</v>
      </c>
      <c r="J169" s="2">
        <v>3630.82</v>
      </c>
      <c r="K169" s="1" t="s">
        <v>33</v>
      </c>
      <c r="L169" s="1" t="s">
        <v>0</v>
      </c>
    </row>
    <row r="170" spans="1:12" x14ac:dyDescent="0.25">
      <c r="A170" s="16" t="s">
        <v>35</v>
      </c>
      <c r="B170" s="12" t="s">
        <v>12</v>
      </c>
      <c r="C170" s="1" t="s">
        <v>11</v>
      </c>
      <c r="D170" s="15" t="s">
        <v>10</v>
      </c>
      <c r="E170" s="16" t="s">
        <v>5</v>
      </c>
      <c r="F170" s="16" t="s">
        <v>4</v>
      </c>
      <c r="G170" s="1" t="s">
        <v>34</v>
      </c>
      <c r="H170" s="1" t="s">
        <v>30</v>
      </c>
      <c r="I170" s="2">
        <f>967.49+463-60</f>
        <v>1370.49</v>
      </c>
      <c r="J170" s="2">
        <v>3630.82</v>
      </c>
      <c r="K170" s="1" t="s">
        <v>33</v>
      </c>
      <c r="L170" s="1" t="s">
        <v>0</v>
      </c>
    </row>
    <row r="171" spans="1:12" x14ac:dyDescent="0.25">
      <c r="A171" s="16" t="s">
        <v>35</v>
      </c>
      <c r="B171" s="12" t="s">
        <v>8</v>
      </c>
      <c r="C171" s="3" t="s">
        <v>7</v>
      </c>
      <c r="D171" s="15" t="s">
        <v>6</v>
      </c>
      <c r="E171" s="16" t="s">
        <v>5</v>
      </c>
      <c r="F171" s="16" t="s">
        <v>4</v>
      </c>
      <c r="G171" s="1" t="s">
        <v>34</v>
      </c>
      <c r="H171" s="1" t="s">
        <v>30</v>
      </c>
      <c r="I171" s="2">
        <f>967.49+463-60</f>
        <v>1370.49</v>
      </c>
      <c r="J171" s="2">
        <v>3630.82</v>
      </c>
      <c r="K171" s="1" t="s">
        <v>33</v>
      </c>
      <c r="L171" s="1" t="s">
        <v>0</v>
      </c>
    </row>
    <row r="172" spans="1:12" x14ac:dyDescent="0.25">
      <c r="A172" s="16" t="s">
        <v>638</v>
      </c>
      <c r="B172" s="18" t="s">
        <v>105</v>
      </c>
      <c r="C172" s="34" t="s">
        <v>104</v>
      </c>
      <c r="D172" s="29" t="s">
        <v>103</v>
      </c>
      <c r="E172" s="70" t="s">
        <v>55</v>
      </c>
      <c r="F172" s="28" t="s">
        <v>639</v>
      </c>
      <c r="G172" s="3" t="s">
        <v>640</v>
      </c>
      <c r="H172" s="3" t="s">
        <v>118</v>
      </c>
      <c r="I172" s="71">
        <v>2084.33</v>
      </c>
      <c r="J172" s="90">
        <v>3386.52</v>
      </c>
      <c r="K172" s="1" t="s">
        <v>33</v>
      </c>
      <c r="L172" s="34" t="s">
        <v>636</v>
      </c>
    </row>
    <row r="173" spans="1:12" x14ac:dyDescent="0.25">
      <c r="A173" s="16" t="s">
        <v>638</v>
      </c>
      <c r="B173" s="18" t="s">
        <v>100</v>
      </c>
      <c r="C173" s="34" t="s">
        <v>99</v>
      </c>
      <c r="D173" s="17" t="s">
        <v>98</v>
      </c>
      <c r="E173" s="34" t="s">
        <v>97</v>
      </c>
      <c r="F173" s="16" t="s">
        <v>639</v>
      </c>
      <c r="G173" s="3" t="s">
        <v>640</v>
      </c>
      <c r="H173" s="3" t="s">
        <v>118</v>
      </c>
      <c r="I173" s="71">
        <v>2084.33</v>
      </c>
      <c r="J173" s="90">
        <v>3386.52</v>
      </c>
      <c r="K173" s="1" t="s">
        <v>33</v>
      </c>
      <c r="L173" s="34" t="s">
        <v>636</v>
      </c>
    </row>
    <row r="174" spans="1:12" x14ac:dyDescent="0.25">
      <c r="A174" s="16" t="s">
        <v>641</v>
      </c>
      <c r="B174" s="42" t="s">
        <v>42</v>
      </c>
      <c r="C174" s="72" t="s">
        <v>41</v>
      </c>
      <c r="D174" s="16" t="s">
        <v>642</v>
      </c>
      <c r="E174" s="66" t="s">
        <v>221</v>
      </c>
      <c r="F174" s="16" t="s">
        <v>643</v>
      </c>
      <c r="G174" s="3" t="s">
        <v>644</v>
      </c>
      <c r="H174" s="3" t="s">
        <v>118</v>
      </c>
      <c r="I174" s="71">
        <f>1146.46+1051.17</f>
        <v>2197.63</v>
      </c>
      <c r="J174" s="2">
        <v>2140.2199999999998</v>
      </c>
      <c r="K174" s="16" t="s">
        <v>29</v>
      </c>
      <c r="L174" s="34" t="s">
        <v>636</v>
      </c>
    </row>
    <row r="175" spans="1:12" x14ac:dyDescent="0.25">
      <c r="A175" s="16" t="s">
        <v>645</v>
      </c>
      <c r="B175" s="15" t="s">
        <v>524</v>
      </c>
      <c r="C175" s="34" t="s">
        <v>646</v>
      </c>
      <c r="D175" s="14" t="s">
        <v>647</v>
      </c>
      <c r="E175" s="66" t="s">
        <v>142</v>
      </c>
      <c r="F175" s="16" t="s">
        <v>643</v>
      </c>
      <c r="G175" s="3" t="s">
        <v>644</v>
      </c>
      <c r="H175" s="3" t="s">
        <v>118</v>
      </c>
      <c r="I175" s="71">
        <f>780.92+903.27</f>
        <v>1684.19</v>
      </c>
      <c r="J175" s="2">
        <v>3401.07</v>
      </c>
      <c r="K175" s="16" t="s">
        <v>29</v>
      </c>
      <c r="L175" s="34" t="s">
        <v>636</v>
      </c>
    </row>
    <row r="176" spans="1:12" x14ac:dyDescent="0.25">
      <c r="A176" s="16" t="s">
        <v>648</v>
      </c>
      <c r="B176" s="18" t="s">
        <v>649</v>
      </c>
      <c r="C176" s="34" t="s">
        <v>167</v>
      </c>
      <c r="D176" s="15" t="s">
        <v>166</v>
      </c>
      <c r="E176" s="34" t="s">
        <v>157</v>
      </c>
      <c r="F176" s="12" t="s">
        <v>650</v>
      </c>
      <c r="G176" s="3" t="s">
        <v>651</v>
      </c>
      <c r="H176" s="3" t="s">
        <v>118</v>
      </c>
      <c r="I176" s="71">
        <f>1051.17+1087.46</f>
        <v>2138.63</v>
      </c>
      <c r="J176" s="2">
        <v>2633.96</v>
      </c>
      <c r="K176" s="16" t="s">
        <v>29</v>
      </c>
      <c r="L176" s="34" t="s">
        <v>636</v>
      </c>
    </row>
    <row r="177" spans="1:12" x14ac:dyDescent="0.25">
      <c r="A177" s="16" t="s">
        <v>648</v>
      </c>
      <c r="B177" s="15" t="s">
        <v>92</v>
      </c>
      <c r="C177" s="34" t="s">
        <v>91</v>
      </c>
      <c r="D177" s="15" t="s">
        <v>90</v>
      </c>
      <c r="E177" s="66" t="s">
        <v>450</v>
      </c>
      <c r="F177" s="16" t="s">
        <v>650</v>
      </c>
      <c r="G177" s="3" t="s">
        <v>651</v>
      </c>
      <c r="H177" s="3" t="s">
        <v>118</v>
      </c>
      <c r="I177" s="71">
        <f>1051.17+1087.46</f>
        <v>2138.63</v>
      </c>
      <c r="J177" s="2">
        <v>2633.96</v>
      </c>
      <c r="K177" s="16" t="s">
        <v>29</v>
      </c>
      <c r="L177" s="34" t="s">
        <v>636</v>
      </c>
    </row>
    <row r="178" spans="1:12" x14ac:dyDescent="0.25">
      <c r="A178" s="16" t="s">
        <v>648</v>
      </c>
      <c r="B178" s="16" t="s">
        <v>652</v>
      </c>
      <c r="C178" s="66" t="s">
        <v>653</v>
      </c>
      <c r="D178" s="16" t="s">
        <v>654</v>
      </c>
      <c r="E178" s="66" t="s">
        <v>55</v>
      </c>
      <c r="F178" s="16" t="s">
        <v>650</v>
      </c>
      <c r="G178" s="3" t="s">
        <v>651</v>
      </c>
      <c r="H178" s="3" t="s">
        <v>118</v>
      </c>
      <c r="I178" s="71">
        <f>1051.17+1087.46</f>
        <v>2138.63</v>
      </c>
      <c r="J178" s="2">
        <v>2633.96</v>
      </c>
      <c r="K178" s="16" t="s">
        <v>29</v>
      </c>
      <c r="L178" s="34" t="s">
        <v>636</v>
      </c>
    </row>
    <row r="179" spans="1:12" x14ac:dyDescent="0.25">
      <c r="A179" s="12" t="s">
        <v>655</v>
      </c>
      <c r="B179" s="12" t="s">
        <v>137</v>
      </c>
      <c r="C179" s="34" t="s">
        <v>136</v>
      </c>
      <c r="D179" s="12" t="s">
        <v>656</v>
      </c>
      <c r="E179" s="34" t="s">
        <v>121</v>
      </c>
      <c r="F179" s="14" t="s">
        <v>657</v>
      </c>
      <c r="G179" s="3" t="s">
        <v>658</v>
      </c>
      <c r="H179" s="3" t="s">
        <v>2</v>
      </c>
      <c r="I179" s="71">
        <v>658.89</v>
      </c>
      <c r="J179" s="20">
        <v>2633.96</v>
      </c>
      <c r="K179" s="16" t="s">
        <v>29</v>
      </c>
      <c r="L179" s="34" t="s">
        <v>659</v>
      </c>
    </row>
    <row r="180" spans="1:12" x14ac:dyDescent="0.25">
      <c r="A180" s="73" t="s">
        <v>655</v>
      </c>
      <c r="B180" s="12" t="s">
        <v>660</v>
      </c>
      <c r="C180" s="74" t="s">
        <v>128</v>
      </c>
      <c r="D180" s="75" t="s">
        <v>661</v>
      </c>
      <c r="E180" s="34" t="s">
        <v>121</v>
      </c>
      <c r="F180" s="14" t="s">
        <v>657</v>
      </c>
      <c r="G180" s="3" t="s">
        <v>658</v>
      </c>
      <c r="H180" s="3" t="s">
        <v>2</v>
      </c>
      <c r="I180" s="71">
        <v>658.89</v>
      </c>
      <c r="J180" s="20">
        <v>2633.96</v>
      </c>
      <c r="K180" s="16" t="s">
        <v>29</v>
      </c>
      <c r="L180" s="34" t="s">
        <v>659</v>
      </c>
    </row>
    <row r="181" spans="1:12" x14ac:dyDescent="0.25">
      <c r="A181" s="16" t="s">
        <v>662</v>
      </c>
      <c r="B181" s="18" t="s">
        <v>201</v>
      </c>
      <c r="C181" s="34" t="s">
        <v>200</v>
      </c>
      <c r="D181" s="14" t="s">
        <v>199</v>
      </c>
      <c r="E181" s="66" t="s">
        <v>191</v>
      </c>
      <c r="F181" s="16" t="s">
        <v>663</v>
      </c>
      <c r="G181" s="3" t="s">
        <v>664</v>
      </c>
      <c r="H181" s="3" t="s">
        <v>118</v>
      </c>
      <c r="I181" s="71">
        <v>2818.73</v>
      </c>
      <c r="J181" s="2">
        <v>2932.28</v>
      </c>
      <c r="K181" s="16" t="s">
        <v>29</v>
      </c>
      <c r="L181" s="34" t="s">
        <v>636</v>
      </c>
    </row>
    <row r="182" spans="1:12" x14ac:dyDescent="0.25">
      <c r="A182" s="16" t="s">
        <v>662</v>
      </c>
      <c r="B182" s="15" t="s">
        <v>665</v>
      </c>
      <c r="C182" s="34" t="s">
        <v>197</v>
      </c>
      <c r="D182" s="14" t="s">
        <v>196</v>
      </c>
      <c r="E182" s="66" t="s">
        <v>191</v>
      </c>
      <c r="F182" s="16" t="s">
        <v>663</v>
      </c>
      <c r="G182" s="3" t="s">
        <v>664</v>
      </c>
      <c r="H182" s="3" t="s">
        <v>118</v>
      </c>
      <c r="I182" s="71">
        <v>2818.73</v>
      </c>
      <c r="J182" s="2">
        <v>2932.28</v>
      </c>
      <c r="K182" s="16" t="s">
        <v>29</v>
      </c>
      <c r="L182" s="34" t="s">
        <v>636</v>
      </c>
    </row>
    <row r="183" spans="1:12" x14ac:dyDescent="0.25">
      <c r="A183" s="16" t="s">
        <v>662</v>
      </c>
      <c r="B183" s="18" t="s">
        <v>194</v>
      </c>
      <c r="C183" s="34" t="s">
        <v>193</v>
      </c>
      <c r="D183" s="15" t="s">
        <v>192</v>
      </c>
      <c r="E183" s="66" t="s">
        <v>191</v>
      </c>
      <c r="F183" s="16" t="s">
        <v>663</v>
      </c>
      <c r="G183" s="3" t="s">
        <v>664</v>
      </c>
      <c r="H183" s="3" t="s">
        <v>118</v>
      </c>
      <c r="I183" s="71">
        <v>2818.73</v>
      </c>
      <c r="J183" s="2">
        <v>2932.28</v>
      </c>
      <c r="K183" s="16" t="s">
        <v>29</v>
      </c>
      <c r="L183" s="34" t="s">
        <v>636</v>
      </c>
    </row>
    <row r="184" spans="1:12" x14ac:dyDescent="0.25">
      <c r="A184" s="16" t="s">
        <v>666</v>
      </c>
      <c r="B184" s="42" t="s">
        <v>667</v>
      </c>
      <c r="C184" s="72" t="s">
        <v>668</v>
      </c>
      <c r="D184" s="41" t="s">
        <v>377</v>
      </c>
      <c r="E184" s="72" t="s">
        <v>55</v>
      </c>
      <c r="F184" s="14" t="s">
        <v>669</v>
      </c>
      <c r="G184" s="3" t="s">
        <v>664</v>
      </c>
      <c r="H184" s="1" t="s">
        <v>118</v>
      </c>
      <c r="I184" s="71">
        <f>1461.57+1208.36</f>
        <v>2669.93</v>
      </c>
      <c r="J184" s="2">
        <v>2492.63</v>
      </c>
      <c r="K184" s="16" t="s">
        <v>29</v>
      </c>
      <c r="L184" s="34" t="s">
        <v>659</v>
      </c>
    </row>
    <row r="185" spans="1:12" x14ac:dyDescent="0.25">
      <c r="A185" s="16" t="s">
        <v>32</v>
      </c>
      <c r="B185" s="16" t="s">
        <v>28</v>
      </c>
      <c r="C185" s="1" t="s">
        <v>27</v>
      </c>
      <c r="D185" s="19" t="s">
        <v>26</v>
      </c>
      <c r="E185" s="16" t="s">
        <v>5</v>
      </c>
      <c r="F185" s="16" t="s">
        <v>4</v>
      </c>
      <c r="G185" s="1" t="s">
        <v>31</v>
      </c>
      <c r="H185" s="1" t="s">
        <v>30</v>
      </c>
      <c r="I185" s="2">
        <f>536.67+416.99-60</f>
        <v>893.66</v>
      </c>
      <c r="J185" s="2">
        <v>3630.82</v>
      </c>
      <c r="K185" s="16" t="s">
        <v>29</v>
      </c>
      <c r="L185" s="1" t="s">
        <v>0</v>
      </c>
    </row>
    <row r="186" spans="1:12" x14ac:dyDescent="0.25">
      <c r="A186" s="16" t="s">
        <v>32</v>
      </c>
      <c r="B186" s="12" t="s">
        <v>25</v>
      </c>
      <c r="C186" s="3" t="s">
        <v>24</v>
      </c>
      <c r="D186" s="19" t="s">
        <v>23</v>
      </c>
      <c r="E186" s="16" t="s">
        <v>5</v>
      </c>
      <c r="F186" s="16" t="s">
        <v>4</v>
      </c>
      <c r="G186" s="1" t="s">
        <v>31</v>
      </c>
      <c r="H186" s="1" t="s">
        <v>30</v>
      </c>
      <c r="I186" s="2">
        <f>416.3+416.99-60</f>
        <v>773.29</v>
      </c>
      <c r="J186" s="2">
        <v>3630.82</v>
      </c>
      <c r="K186" s="16" t="s">
        <v>29</v>
      </c>
      <c r="L186" s="1" t="s">
        <v>0</v>
      </c>
    </row>
    <row r="187" spans="1:12" x14ac:dyDescent="0.25">
      <c r="A187" s="16" t="s">
        <v>32</v>
      </c>
      <c r="B187" s="12" t="s">
        <v>22</v>
      </c>
      <c r="C187" s="1" t="s">
        <v>21</v>
      </c>
      <c r="D187" s="19" t="s">
        <v>13</v>
      </c>
      <c r="E187" s="16" t="s">
        <v>5</v>
      </c>
      <c r="F187" s="16" t="s">
        <v>4</v>
      </c>
      <c r="G187" s="1" t="s">
        <v>31</v>
      </c>
      <c r="H187" s="1" t="s">
        <v>30</v>
      </c>
      <c r="I187" s="2">
        <f>416.3+416.99-60</f>
        <v>773.29</v>
      </c>
      <c r="J187" s="2">
        <v>3630.82</v>
      </c>
      <c r="K187" s="16" t="s">
        <v>29</v>
      </c>
      <c r="L187" s="1" t="s">
        <v>0</v>
      </c>
    </row>
    <row r="188" spans="1:12" x14ac:dyDescent="0.25">
      <c r="A188" s="16" t="s">
        <v>32</v>
      </c>
      <c r="B188" s="12" t="s">
        <v>20</v>
      </c>
      <c r="C188" s="1" t="s">
        <v>19</v>
      </c>
      <c r="D188" s="19" t="s">
        <v>6</v>
      </c>
      <c r="E188" s="16" t="s">
        <v>5</v>
      </c>
      <c r="F188" s="16" t="s">
        <v>4</v>
      </c>
      <c r="G188" s="1" t="s">
        <v>31</v>
      </c>
      <c r="H188" s="1" t="s">
        <v>30</v>
      </c>
      <c r="I188" s="2">
        <f>416.3+416.99-60</f>
        <v>773.29</v>
      </c>
      <c r="J188" s="2">
        <v>3630.82</v>
      </c>
      <c r="K188" s="16" t="s">
        <v>29</v>
      </c>
      <c r="L188" s="1" t="s">
        <v>0</v>
      </c>
    </row>
    <row r="189" spans="1:12" x14ac:dyDescent="0.25">
      <c r="A189" s="16" t="s">
        <v>32</v>
      </c>
      <c r="B189" s="12" t="s">
        <v>18</v>
      </c>
      <c r="C189" s="1" t="s">
        <v>17</v>
      </c>
      <c r="D189" s="15" t="s">
        <v>16</v>
      </c>
      <c r="E189" s="16" t="s">
        <v>5</v>
      </c>
      <c r="F189" s="16" t="s">
        <v>4</v>
      </c>
      <c r="G189" s="1" t="s">
        <v>31</v>
      </c>
      <c r="H189" s="1" t="s">
        <v>30</v>
      </c>
      <c r="I189" s="2">
        <f>416.3+416.99-60</f>
        <v>773.29</v>
      </c>
      <c r="J189" s="2">
        <v>3630.82</v>
      </c>
      <c r="K189" s="16" t="s">
        <v>29</v>
      </c>
      <c r="L189" s="1" t="s">
        <v>0</v>
      </c>
    </row>
    <row r="190" spans="1:12" x14ac:dyDescent="0.25">
      <c r="A190" s="16" t="s">
        <v>32</v>
      </c>
      <c r="B190" s="12" t="s">
        <v>15</v>
      </c>
      <c r="C190" s="1" t="s">
        <v>14</v>
      </c>
      <c r="D190" s="15" t="s">
        <v>13</v>
      </c>
      <c r="E190" s="16" t="s">
        <v>5</v>
      </c>
      <c r="F190" s="16" t="s">
        <v>4</v>
      </c>
      <c r="G190" s="1" t="s">
        <v>31</v>
      </c>
      <c r="H190" s="1" t="s">
        <v>30</v>
      </c>
      <c r="I190" s="2">
        <f>416.3+416.99-60</f>
        <v>773.29</v>
      </c>
      <c r="J190" s="2">
        <v>3630.82</v>
      </c>
      <c r="K190" s="16" t="s">
        <v>29</v>
      </c>
      <c r="L190" s="1" t="s">
        <v>0</v>
      </c>
    </row>
    <row r="191" spans="1:12" x14ac:dyDescent="0.25">
      <c r="A191" s="16" t="s">
        <v>32</v>
      </c>
      <c r="B191" s="12" t="s">
        <v>12</v>
      </c>
      <c r="C191" s="1" t="s">
        <v>11</v>
      </c>
      <c r="D191" s="15" t="s">
        <v>10</v>
      </c>
      <c r="E191" s="16" t="s">
        <v>5</v>
      </c>
      <c r="F191" s="16" t="s">
        <v>4</v>
      </c>
      <c r="G191" s="1" t="s">
        <v>31</v>
      </c>
      <c r="H191" s="1" t="s">
        <v>30</v>
      </c>
      <c r="I191" s="2">
        <f>416.3+416.99-60</f>
        <v>773.29</v>
      </c>
      <c r="J191" s="2">
        <v>3630.82</v>
      </c>
      <c r="K191" s="16" t="s">
        <v>29</v>
      </c>
      <c r="L191" s="1" t="s">
        <v>0</v>
      </c>
    </row>
    <row r="192" spans="1:12" x14ac:dyDescent="0.25">
      <c r="A192" s="16" t="s">
        <v>32</v>
      </c>
      <c r="B192" s="12" t="s">
        <v>8</v>
      </c>
      <c r="C192" s="3" t="s">
        <v>7</v>
      </c>
      <c r="D192" s="15" t="s">
        <v>6</v>
      </c>
      <c r="E192" s="16" t="s">
        <v>5</v>
      </c>
      <c r="F192" s="16" t="s">
        <v>4</v>
      </c>
      <c r="G192" s="1" t="s">
        <v>31</v>
      </c>
      <c r="H192" s="1" t="s">
        <v>30</v>
      </c>
      <c r="I192" s="2">
        <f>416.3+416.99-60</f>
        <v>773.29</v>
      </c>
      <c r="J192" s="2">
        <v>3630.82</v>
      </c>
      <c r="K192" s="16" t="s">
        <v>29</v>
      </c>
      <c r="L192" s="1" t="s">
        <v>0</v>
      </c>
    </row>
    <row r="193" spans="1:12" x14ac:dyDescent="0.25">
      <c r="A193" s="16" t="s">
        <v>670</v>
      </c>
      <c r="B193" s="42" t="s">
        <v>427</v>
      </c>
      <c r="C193" s="72" t="s">
        <v>426</v>
      </c>
      <c r="D193" s="41" t="s">
        <v>425</v>
      </c>
      <c r="E193" s="72" t="s">
        <v>55</v>
      </c>
      <c r="F193" s="14" t="s">
        <v>671</v>
      </c>
      <c r="G193" s="11" t="s">
        <v>672</v>
      </c>
      <c r="H193" s="1" t="s">
        <v>118</v>
      </c>
      <c r="I193" s="71">
        <f>1134.52+1004.76</f>
        <v>2139.2799999999997</v>
      </c>
      <c r="J193" s="2">
        <v>2492.63</v>
      </c>
      <c r="K193" s="16" t="s">
        <v>29</v>
      </c>
      <c r="L193" s="34" t="s">
        <v>659</v>
      </c>
    </row>
    <row r="194" spans="1:12" x14ac:dyDescent="0.25">
      <c r="A194" s="16" t="s">
        <v>673</v>
      </c>
      <c r="B194" s="16" t="s">
        <v>674</v>
      </c>
      <c r="C194" s="66" t="s">
        <v>675</v>
      </c>
      <c r="D194" s="16" t="s">
        <v>676</v>
      </c>
      <c r="E194" s="66" t="s">
        <v>301</v>
      </c>
      <c r="F194" s="16" t="s">
        <v>677</v>
      </c>
      <c r="G194" s="1" t="s">
        <v>678</v>
      </c>
      <c r="H194" s="1" t="s">
        <v>163</v>
      </c>
      <c r="I194" s="71">
        <v>2374.52</v>
      </c>
      <c r="J194" s="2">
        <v>889.79</v>
      </c>
      <c r="K194" s="16" t="s">
        <v>29</v>
      </c>
      <c r="L194" s="34" t="s">
        <v>659</v>
      </c>
    </row>
    <row r="195" spans="1:12" x14ac:dyDescent="0.25">
      <c r="A195" s="16" t="s">
        <v>679</v>
      </c>
      <c r="B195" s="16" t="s">
        <v>680</v>
      </c>
      <c r="C195" s="66" t="s">
        <v>681</v>
      </c>
      <c r="D195" s="16" t="s">
        <v>539</v>
      </c>
      <c r="E195" s="66" t="s">
        <v>176</v>
      </c>
      <c r="F195" s="1" t="s">
        <v>682</v>
      </c>
      <c r="G195" s="1" t="s">
        <v>683</v>
      </c>
      <c r="H195" s="1" t="s">
        <v>139</v>
      </c>
      <c r="I195" s="71">
        <f>1386.67+780.42</f>
        <v>2167.09</v>
      </c>
      <c r="J195" s="90">
        <v>4935.28</v>
      </c>
      <c r="K195" s="16" t="s">
        <v>29</v>
      </c>
      <c r="L195" s="34" t="s">
        <v>659</v>
      </c>
    </row>
    <row r="196" spans="1:12" x14ac:dyDescent="0.25">
      <c r="A196" s="16" t="s">
        <v>679</v>
      </c>
      <c r="B196" s="16" t="s">
        <v>137</v>
      </c>
      <c r="C196" s="66" t="s">
        <v>136</v>
      </c>
      <c r="D196" s="16" t="s">
        <v>135</v>
      </c>
      <c r="E196" s="66" t="s">
        <v>121</v>
      </c>
      <c r="F196" s="1" t="s">
        <v>682</v>
      </c>
      <c r="G196" s="1" t="s">
        <v>683</v>
      </c>
      <c r="H196" s="1" t="s">
        <v>139</v>
      </c>
      <c r="I196" s="71">
        <f>1386.67+668.72</f>
        <v>2055.3900000000003</v>
      </c>
      <c r="J196" s="90">
        <v>4935.28</v>
      </c>
      <c r="K196" s="16" t="s">
        <v>29</v>
      </c>
      <c r="L196" s="34" t="s">
        <v>659</v>
      </c>
    </row>
    <row r="197" spans="1:12" x14ac:dyDescent="0.25">
      <c r="A197" s="16" t="s">
        <v>679</v>
      </c>
      <c r="B197" s="16" t="s">
        <v>538</v>
      </c>
      <c r="C197" s="66" t="s">
        <v>684</v>
      </c>
      <c r="D197" s="16" t="s">
        <v>685</v>
      </c>
      <c r="E197" s="66" t="s">
        <v>176</v>
      </c>
      <c r="F197" s="1" t="s">
        <v>682</v>
      </c>
      <c r="G197" s="1" t="s">
        <v>683</v>
      </c>
      <c r="H197" s="1" t="s">
        <v>139</v>
      </c>
      <c r="I197" s="71">
        <f>1386.67+780.42</f>
        <v>2167.09</v>
      </c>
      <c r="J197" s="90">
        <v>4935.28</v>
      </c>
      <c r="K197" s="16" t="s">
        <v>29</v>
      </c>
      <c r="L197" s="34" t="s">
        <v>659</v>
      </c>
    </row>
    <row r="198" spans="1:12" x14ac:dyDescent="0.25">
      <c r="A198" s="16" t="s">
        <v>679</v>
      </c>
      <c r="B198" s="16" t="s">
        <v>527</v>
      </c>
      <c r="C198" s="66" t="s">
        <v>686</v>
      </c>
      <c r="D198" s="16" t="s">
        <v>687</v>
      </c>
      <c r="E198" s="66" t="s">
        <v>255</v>
      </c>
      <c r="F198" s="1" t="s">
        <v>682</v>
      </c>
      <c r="G198" s="1" t="s">
        <v>683</v>
      </c>
      <c r="H198" s="1" t="s">
        <v>139</v>
      </c>
      <c r="I198" s="71">
        <f>1380.07+1187.52</f>
        <v>2567.59</v>
      </c>
      <c r="J198" s="90">
        <v>4935.28</v>
      </c>
      <c r="K198" s="16" t="s">
        <v>29</v>
      </c>
      <c r="L198" s="34" t="s">
        <v>659</v>
      </c>
    </row>
    <row r="199" spans="1:12" x14ac:dyDescent="0.25">
      <c r="A199" s="16" t="s">
        <v>679</v>
      </c>
      <c r="B199" s="89" t="s">
        <v>688</v>
      </c>
      <c r="C199" s="66" t="s">
        <v>256</v>
      </c>
      <c r="D199" s="16" t="s">
        <v>143</v>
      </c>
      <c r="E199" s="66" t="s">
        <v>255</v>
      </c>
      <c r="F199" s="1" t="s">
        <v>682</v>
      </c>
      <c r="G199" s="1" t="s">
        <v>683</v>
      </c>
      <c r="H199" s="1" t="s">
        <v>139</v>
      </c>
      <c r="I199" s="71">
        <f>1380.07+1187.52</f>
        <v>2567.59</v>
      </c>
      <c r="J199" s="90">
        <v>4935.28</v>
      </c>
      <c r="K199" s="16" t="s">
        <v>29</v>
      </c>
      <c r="L199" s="34" t="s">
        <v>659</v>
      </c>
    </row>
    <row r="200" spans="1:12" x14ac:dyDescent="0.25">
      <c r="A200" s="16" t="s">
        <v>679</v>
      </c>
      <c r="B200" s="16" t="s">
        <v>689</v>
      </c>
      <c r="C200" s="66" t="s">
        <v>690</v>
      </c>
      <c r="D200" s="12" t="s">
        <v>252</v>
      </c>
      <c r="E200" s="66" t="s">
        <v>221</v>
      </c>
      <c r="F200" s="1" t="s">
        <v>682</v>
      </c>
      <c r="G200" s="1" t="s">
        <v>683</v>
      </c>
      <c r="H200" s="1" t="s">
        <v>139</v>
      </c>
      <c r="I200" s="71">
        <f>1380.07+1187.52</f>
        <v>2567.59</v>
      </c>
      <c r="J200" s="90">
        <v>4935.28</v>
      </c>
      <c r="K200" s="16" t="s">
        <v>29</v>
      </c>
      <c r="L200" s="34" t="s">
        <v>659</v>
      </c>
    </row>
    <row r="201" spans="1:12" x14ac:dyDescent="0.25">
      <c r="A201" s="16" t="s">
        <v>679</v>
      </c>
      <c r="B201" s="16" t="s">
        <v>548</v>
      </c>
      <c r="C201" s="66" t="s">
        <v>691</v>
      </c>
      <c r="D201" s="16" t="s">
        <v>546</v>
      </c>
      <c r="E201" s="66" t="s">
        <v>234</v>
      </c>
      <c r="F201" s="1" t="s">
        <v>682</v>
      </c>
      <c r="G201" s="1" t="s">
        <v>683</v>
      </c>
      <c r="H201" s="1" t="s">
        <v>139</v>
      </c>
      <c r="I201" s="71">
        <f>1386.67+668.72</f>
        <v>2055.3900000000003</v>
      </c>
      <c r="J201" s="90">
        <v>4935.28</v>
      </c>
      <c r="K201" s="16" t="s">
        <v>29</v>
      </c>
      <c r="L201" s="34" t="s">
        <v>659</v>
      </c>
    </row>
    <row r="202" spans="1:12" x14ac:dyDescent="0.25">
      <c r="A202" s="16" t="s">
        <v>679</v>
      </c>
      <c r="B202" s="16" t="s">
        <v>692</v>
      </c>
      <c r="C202" s="66" t="s">
        <v>693</v>
      </c>
      <c r="D202" s="16" t="s">
        <v>694</v>
      </c>
      <c r="E202" s="66" t="s">
        <v>255</v>
      </c>
      <c r="F202" s="1" t="s">
        <v>682</v>
      </c>
      <c r="G202" s="1" t="s">
        <v>683</v>
      </c>
      <c r="H202" s="1" t="s">
        <v>139</v>
      </c>
      <c r="I202" s="71">
        <f>1386.67+668.72</f>
        <v>2055.3900000000003</v>
      </c>
      <c r="J202" s="90">
        <v>4935.28</v>
      </c>
      <c r="K202" s="16" t="s">
        <v>29</v>
      </c>
      <c r="L202" s="34" t="s">
        <v>659</v>
      </c>
    </row>
    <row r="203" spans="1:12" x14ac:dyDescent="0.25">
      <c r="A203" s="16" t="s">
        <v>679</v>
      </c>
      <c r="B203" s="16" t="s">
        <v>695</v>
      </c>
      <c r="C203" s="66" t="s">
        <v>696</v>
      </c>
      <c r="D203" s="16" t="s">
        <v>71</v>
      </c>
      <c r="E203" s="66" t="s">
        <v>301</v>
      </c>
      <c r="F203" s="1" t="s">
        <v>682</v>
      </c>
      <c r="G203" s="1" t="s">
        <v>683</v>
      </c>
      <c r="H203" s="1" t="s">
        <v>139</v>
      </c>
      <c r="I203" s="71">
        <f>1386.67+668.72</f>
        <v>2055.3900000000003</v>
      </c>
      <c r="J203" s="90">
        <v>4935.28</v>
      </c>
      <c r="K203" s="16" t="s">
        <v>29</v>
      </c>
      <c r="L203" s="34" t="s">
        <v>659</v>
      </c>
    </row>
    <row r="204" spans="1:12" x14ac:dyDescent="0.25">
      <c r="A204" s="16" t="s">
        <v>679</v>
      </c>
      <c r="B204" s="16" t="s">
        <v>697</v>
      </c>
      <c r="C204" s="66" t="s">
        <v>698</v>
      </c>
      <c r="D204" s="16" t="s">
        <v>699</v>
      </c>
      <c r="E204" s="66" t="s">
        <v>255</v>
      </c>
      <c r="F204" s="1" t="s">
        <v>682</v>
      </c>
      <c r="G204" s="1" t="s">
        <v>683</v>
      </c>
      <c r="H204" s="1" t="s">
        <v>139</v>
      </c>
      <c r="I204" s="71">
        <f>1386.67+780.42</f>
        <v>2167.09</v>
      </c>
      <c r="J204" s="90">
        <v>4935.28</v>
      </c>
      <c r="K204" s="16" t="s">
        <v>29</v>
      </c>
      <c r="L204" s="34" t="s">
        <v>659</v>
      </c>
    </row>
    <row r="205" spans="1:12" x14ac:dyDescent="0.25">
      <c r="A205" s="16" t="s">
        <v>700</v>
      </c>
      <c r="B205" s="16" t="s">
        <v>701</v>
      </c>
      <c r="C205" s="66" t="s">
        <v>773</v>
      </c>
      <c r="D205" s="16" t="s">
        <v>702</v>
      </c>
      <c r="E205" s="66" t="s">
        <v>301</v>
      </c>
      <c r="F205" s="12" t="s">
        <v>703</v>
      </c>
      <c r="G205" s="37" t="s">
        <v>704</v>
      </c>
      <c r="H205" s="1" t="s">
        <v>705</v>
      </c>
      <c r="I205" s="65">
        <f>2673.3+3174.87</f>
        <v>5848.17</v>
      </c>
      <c r="J205" s="65">
        <v>2961.36</v>
      </c>
      <c r="K205" s="16" t="s">
        <v>29</v>
      </c>
      <c r="L205" s="66" t="s">
        <v>636</v>
      </c>
    </row>
    <row r="206" spans="1:12" x14ac:dyDescent="0.25">
      <c r="A206" s="16" t="s">
        <v>706</v>
      </c>
      <c r="B206" s="16" t="s">
        <v>707</v>
      </c>
      <c r="C206" s="66" t="s">
        <v>41</v>
      </c>
      <c r="D206" s="16" t="s">
        <v>708</v>
      </c>
      <c r="E206" s="66" t="s">
        <v>221</v>
      </c>
      <c r="F206" s="12" t="s">
        <v>703</v>
      </c>
      <c r="G206" s="37" t="s">
        <v>709</v>
      </c>
      <c r="H206" s="1" t="s">
        <v>705</v>
      </c>
      <c r="I206" s="65">
        <v>6287.07</v>
      </c>
      <c r="J206" s="65">
        <v>2111.1</v>
      </c>
      <c r="K206" s="16" t="s">
        <v>29</v>
      </c>
      <c r="L206" s="66" t="s">
        <v>636</v>
      </c>
    </row>
    <row r="207" spans="1:12" x14ac:dyDescent="0.25">
      <c r="A207" s="16" t="s">
        <v>710</v>
      </c>
      <c r="B207" s="12" t="s">
        <v>711</v>
      </c>
      <c r="C207" s="34" t="s">
        <v>712</v>
      </c>
      <c r="D207" s="16" t="s">
        <v>713</v>
      </c>
      <c r="E207" s="66" t="s">
        <v>55</v>
      </c>
      <c r="F207" s="12" t="s">
        <v>714</v>
      </c>
      <c r="G207" s="1" t="s">
        <v>715</v>
      </c>
      <c r="H207" s="1" t="s">
        <v>716</v>
      </c>
      <c r="I207" s="65">
        <v>6437.94</v>
      </c>
      <c r="J207" s="51" t="s">
        <v>717</v>
      </c>
      <c r="K207" s="16" t="s">
        <v>29</v>
      </c>
      <c r="L207" s="66" t="s">
        <v>636</v>
      </c>
    </row>
    <row r="208" spans="1:12" x14ac:dyDescent="0.25">
      <c r="A208" s="16" t="s">
        <v>718</v>
      </c>
      <c r="B208" s="16" t="s">
        <v>719</v>
      </c>
      <c r="C208" s="66" t="s">
        <v>720</v>
      </c>
      <c r="D208" s="16" t="s">
        <v>721</v>
      </c>
      <c r="E208" s="66" t="s">
        <v>55</v>
      </c>
      <c r="F208" s="16" t="s">
        <v>722</v>
      </c>
      <c r="G208" s="1" t="s">
        <v>723</v>
      </c>
      <c r="H208" s="1" t="s">
        <v>724</v>
      </c>
      <c r="I208" s="65">
        <v>1586.33</v>
      </c>
      <c r="J208" s="65">
        <v>2932.28</v>
      </c>
      <c r="K208" s="16" t="s">
        <v>1</v>
      </c>
      <c r="L208" s="66" t="s">
        <v>725</v>
      </c>
    </row>
    <row r="209" spans="1:12" x14ac:dyDescent="0.25">
      <c r="A209" s="16" t="s">
        <v>718</v>
      </c>
      <c r="B209" s="16" t="s">
        <v>726</v>
      </c>
      <c r="C209" s="66" t="s">
        <v>727</v>
      </c>
      <c r="D209" s="16" t="s">
        <v>728</v>
      </c>
      <c r="E209" s="66" t="s">
        <v>55</v>
      </c>
      <c r="F209" s="16" t="s">
        <v>722</v>
      </c>
      <c r="G209" s="1" t="s">
        <v>723</v>
      </c>
      <c r="H209" s="1" t="s">
        <v>724</v>
      </c>
      <c r="I209" s="65">
        <v>1586.33</v>
      </c>
      <c r="J209" s="65">
        <v>2932.28</v>
      </c>
      <c r="K209" s="16" t="s">
        <v>1</v>
      </c>
      <c r="L209" s="66" t="s">
        <v>725</v>
      </c>
    </row>
    <row r="210" spans="1:12" x14ac:dyDescent="0.25">
      <c r="A210" s="16" t="s">
        <v>729</v>
      </c>
      <c r="B210" s="16" t="s">
        <v>730</v>
      </c>
      <c r="C210" s="66" t="s">
        <v>65</v>
      </c>
      <c r="D210" s="12" t="s">
        <v>64</v>
      </c>
      <c r="E210" s="66" t="s">
        <v>429</v>
      </c>
      <c r="F210" s="12" t="s">
        <v>731</v>
      </c>
      <c r="G210" s="1" t="s">
        <v>732</v>
      </c>
      <c r="H210" s="1" t="s">
        <v>733</v>
      </c>
      <c r="I210" s="83">
        <v>3041.62</v>
      </c>
      <c r="J210" s="83">
        <v>1866.1</v>
      </c>
      <c r="K210" s="16" t="s">
        <v>1</v>
      </c>
      <c r="L210" s="66" t="s">
        <v>734</v>
      </c>
    </row>
    <row r="211" spans="1:12" x14ac:dyDescent="0.25">
      <c r="A211" s="16" t="s">
        <v>729</v>
      </c>
      <c r="B211" s="16" t="s">
        <v>735</v>
      </c>
      <c r="C211" s="66" t="s">
        <v>99</v>
      </c>
      <c r="D211" s="16" t="s">
        <v>135</v>
      </c>
      <c r="E211" s="66" t="s">
        <v>429</v>
      </c>
      <c r="F211" s="12" t="s">
        <v>731</v>
      </c>
      <c r="G211" s="1" t="s">
        <v>732</v>
      </c>
      <c r="H211" s="1" t="s">
        <v>733</v>
      </c>
      <c r="I211" s="83">
        <v>2449.92</v>
      </c>
      <c r="J211" s="93">
        <v>1866.1</v>
      </c>
      <c r="K211" s="16" t="s">
        <v>1</v>
      </c>
      <c r="L211" s="66" t="s">
        <v>734</v>
      </c>
    </row>
    <row r="212" spans="1:12" x14ac:dyDescent="0.25">
      <c r="A212" s="16" t="s">
        <v>736</v>
      </c>
      <c r="B212" s="16" t="s">
        <v>737</v>
      </c>
      <c r="C212" s="66" t="s">
        <v>41</v>
      </c>
      <c r="D212" s="16" t="s">
        <v>708</v>
      </c>
      <c r="E212" s="66" t="s">
        <v>221</v>
      </c>
      <c r="F212" s="12" t="s">
        <v>731</v>
      </c>
      <c r="G212" s="1" t="s">
        <v>738</v>
      </c>
      <c r="H212" s="1" t="s">
        <v>733</v>
      </c>
      <c r="I212" s="83">
        <v>3545.22</v>
      </c>
      <c r="J212" s="93">
        <v>1260.8499999999999</v>
      </c>
      <c r="K212" s="16" t="s">
        <v>1</v>
      </c>
      <c r="L212" s="66" t="s">
        <v>734</v>
      </c>
    </row>
    <row r="213" spans="1:12" x14ac:dyDescent="0.25">
      <c r="A213" s="16" t="s">
        <v>739</v>
      </c>
      <c r="B213" s="16" t="s">
        <v>667</v>
      </c>
      <c r="C213" s="66" t="s">
        <v>668</v>
      </c>
      <c r="D213" s="16" t="s">
        <v>377</v>
      </c>
      <c r="E213" s="66" t="s">
        <v>55</v>
      </c>
      <c r="F213" s="12" t="s">
        <v>740</v>
      </c>
      <c r="G213" s="37" t="s">
        <v>741</v>
      </c>
      <c r="H213" s="1" t="s">
        <v>742</v>
      </c>
      <c r="I213" s="83">
        <v>2345.91</v>
      </c>
      <c r="J213" s="83">
        <v>996.82</v>
      </c>
      <c r="K213" s="16" t="s">
        <v>1</v>
      </c>
      <c r="L213" s="66" t="s">
        <v>734</v>
      </c>
    </row>
    <row r="214" spans="1:12" x14ac:dyDescent="0.25">
      <c r="A214" s="16" t="s">
        <v>743</v>
      </c>
      <c r="B214" s="16" t="s">
        <v>744</v>
      </c>
      <c r="C214" s="66" t="s">
        <v>104</v>
      </c>
      <c r="D214" s="16" t="s">
        <v>237</v>
      </c>
      <c r="E214" s="66" t="s">
        <v>429</v>
      </c>
      <c r="F214" s="12" t="s">
        <v>745</v>
      </c>
      <c r="G214" s="80" t="s">
        <v>746</v>
      </c>
      <c r="H214" s="1" t="s">
        <v>733</v>
      </c>
      <c r="I214" s="83">
        <v>2677.32</v>
      </c>
      <c r="J214" s="83">
        <v>4122.88</v>
      </c>
      <c r="K214" s="16" t="s">
        <v>1</v>
      </c>
      <c r="L214" s="66" t="s">
        <v>734</v>
      </c>
    </row>
    <row r="215" spans="1:12" x14ac:dyDescent="0.25">
      <c r="A215" s="16" t="s">
        <v>747</v>
      </c>
      <c r="B215" s="12" t="s">
        <v>748</v>
      </c>
      <c r="C215" s="66" t="s">
        <v>167</v>
      </c>
      <c r="D215" s="16" t="s">
        <v>166</v>
      </c>
      <c r="E215" s="66" t="s">
        <v>157</v>
      </c>
      <c r="F215" s="16" t="s">
        <v>749</v>
      </c>
      <c r="G215" s="1" t="s">
        <v>750</v>
      </c>
      <c r="H215" s="1" t="s">
        <v>118</v>
      </c>
      <c r="I215" s="65">
        <v>1499.63</v>
      </c>
      <c r="J215" s="94">
        <v>2619.41</v>
      </c>
      <c r="K215" s="16" t="s">
        <v>1</v>
      </c>
      <c r="L215" s="66" t="s">
        <v>734</v>
      </c>
    </row>
    <row r="216" spans="1:12" x14ac:dyDescent="0.25">
      <c r="A216" s="16" t="s">
        <v>747</v>
      </c>
      <c r="B216" s="12" t="s">
        <v>751</v>
      </c>
      <c r="C216" s="66" t="s">
        <v>774</v>
      </c>
      <c r="D216" s="16" t="s">
        <v>752</v>
      </c>
      <c r="E216" s="66" t="s">
        <v>221</v>
      </c>
      <c r="F216" s="16" t="s">
        <v>749</v>
      </c>
      <c r="G216" s="1" t="s">
        <v>750</v>
      </c>
      <c r="H216" s="1" t="s">
        <v>118</v>
      </c>
      <c r="I216" s="65">
        <v>1499.63</v>
      </c>
      <c r="J216" s="94">
        <v>2619.41</v>
      </c>
      <c r="K216" s="16" t="s">
        <v>1</v>
      </c>
      <c r="L216" s="66" t="s">
        <v>734</v>
      </c>
    </row>
    <row r="217" spans="1:12" x14ac:dyDescent="0.25">
      <c r="A217" s="16" t="s">
        <v>747</v>
      </c>
      <c r="B217" s="12" t="s">
        <v>753</v>
      </c>
      <c r="C217" s="66" t="s">
        <v>775</v>
      </c>
      <c r="D217" s="16" t="s">
        <v>776</v>
      </c>
      <c r="E217" s="66" t="s">
        <v>184</v>
      </c>
      <c r="F217" s="16" t="s">
        <v>749</v>
      </c>
      <c r="G217" s="1" t="s">
        <v>750</v>
      </c>
      <c r="H217" s="1" t="s">
        <v>118</v>
      </c>
      <c r="I217" s="65">
        <v>1499.63</v>
      </c>
      <c r="J217" s="94">
        <v>2619.41</v>
      </c>
      <c r="K217" s="16" t="s">
        <v>1</v>
      </c>
      <c r="L217" s="66" t="s">
        <v>734</v>
      </c>
    </row>
    <row r="218" spans="1:12" x14ac:dyDescent="0.25">
      <c r="A218" s="16" t="s">
        <v>747</v>
      </c>
      <c r="B218" s="12" t="s">
        <v>754</v>
      </c>
      <c r="C218" s="66" t="s">
        <v>777</v>
      </c>
      <c r="D218" s="16" t="s">
        <v>265</v>
      </c>
      <c r="E218" s="66" t="s">
        <v>157</v>
      </c>
      <c r="F218" s="16" t="s">
        <v>749</v>
      </c>
      <c r="G218" s="1" t="s">
        <v>750</v>
      </c>
      <c r="H218" s="1" t="s">
        <v>118</v>
      </c>
      <c r="I218" s="65">
        <v>1499.63</v>
      </c>
      <c r="J218" s="94">
        <v>2619.41</v>
      </c>
      <c r="K218" s="16" t="s">
        <v>1</v>
      </c>
      <c r="L218" s="66" t="s">
        <v>734</v>
      </c>
    </row>
    <row r="219" spans="1:12" x14ac:dyDescent="0.25">
      <c r="A219" s="16" t="s">
        <v>747</v>
      </c>
      <c r="B219" s="12" t="s">
        <v>755</v>
      </c>
      <c r="C219" s="66" t="s">
        <v>778</v>
      </c>
      <c r="D219" s="16" t="s">
        <v>265</v>
      </c>
      <c r="E219" s="66" t="s">
        <v>5</v>
      </c>
      <c r="F219" s="16" t="s">
        <v>749</v>
      </c>
      <c r="G219" s="1" t="s">
        <v>750</v>
      </c>
      <c r="H219" s="1" t="s">
        <v>118</v>
      </c>
      <c r="I219" s="65">
        <v>1499.63</v>
      </c>
      <c r="J219" s="94">
        <v>2619.41</v>
      </c>
      <c r="K219" s="16" t="s">
        <v>1</v>
      </c>
      <c r="L219" s="66" t="s">
        <v>734</v>
      </c>
    </row>
    <row r="220" spans="1:12" x14ac:dyDescent="0.25">
      <c r="A220" s="16" t="s">
        <v>747</v>
      </c>
      <c r="B220" s="12" t="s">
        <v>175</v>
      </c>
      <c r="C220" s="66" t="s">
        <v>174</v>
      </c>
      <c r="D220" s="16" t="s">
        <v>756</v>
      </c>
      <c r="E220" s="66" t="s">
        <v>172</v>
      </c>
      <c r="F220" s="16" t="s">
        <v>749</v>
      </c>
      <c r="G220" s="1" t="s">
        <v>750</v>
      </c>
      <c r="H220" s="1" t="s">
        <v>118</v>
      </c>
      <c r="I220" s="65">
        <v>1499.63</v>
      </c>
      <c r="J220" s="94">
        <v>2619.41</v>
      </c>
      <c r="K220" s="16" t="s">
        <v>1</v>
      </c>
      <c r="L220" s="66" t="s">
        <v>734</v>
      </c>
    </row>
    <row r="221" spans="1:12" x14ac:dyDescent="0.25">
      <c r="A221" s="16" t="s">
        <v>747</v>
      </c>
      <c r="B221" s="12" t="s">
        <v>757</v>
      </c>
      <c r="C221" s="66" t="s">
        <v>178</v>
      </c>
      <c r="D221" s="16" t="s">
        <v>758</v>
      </c>
      <c r="E221" s="66" t="s">
        <v>176</v>
      </c>
      <c r="F221" s="16" t="s">
        <v>749</v>
      </c>
      <c r="G221" s="1" t="s">
        <v>750</v>
      </c>
      <c r="H221" s="1" t="s">
        <v>118</v>
      </c>
      <c r="I221" s="65">
        <v>1499.63</v>
      </c>
      <c r="J221" s="94">
        <v>2619.41</v>
      </c>
      <c r="K221" s="16" t="s">
        <v>1</v>
      </c>
      <c r="L221" s="66" t="s">
        <v>734</v>
      </c>
    </row>
    <row r="222" spans="1:12" x14ac:dyDescent="0.25">
      <c r="A222" s="16" t="s">
        <v>747</v>
      </c>
      <c r="B222" s="12" t="s">
        <v>134</v>
      </c>
      <c r="C222" s="66" t="s">
        <v>133</v>
      </c>
      <c r="D222" s="16" t="s">
        <v>756</v>
      </c>
      <c r="E222" s="66" t="s">
        <v>121</v>
      </c>
      <c r="F222" s="16" t="s">
        <v>749</v>
      </c>
      <c r="G222" s="1" t="s">
        <v>750</v>
      </c>
      <c r="H222" s="1" t="s">
        <v>118</v>
      </c>
      <c r="I222" s="65">
        <v>1499.63</v>
      </c>
      <c r="J222" s="94">
        <v>2619.41</v>
      </c>
      <c r="K222" s="16" t="s">
        <v>1</v>
      </c>
      <c r="L222" s="66" t="s">
        <v>734</v>
      </c>
    </row>
    <row r="223" spans="1:12" x14ac:dyDescent="0.25">
      <c r="A223" s="16" t="s">
        <v>747</v>
      </c>
      <c r="B223" s="12" t="s">
        <v>759</v>
      </c>
      <c r="C223" s="66" t="s">
        <v>565</v>
      </c>
      <c r="D223" s="16" t="s">
        <v>758</v>
      </c>
      <c r="E223" s="66" t="s">
        <v>301</v>
      </c>
      <c r="F223" s="16" t="s">
        <v>749</v>
      </c>
      <c r="G223" s="1" t="s">
        <v>750</v>
      </c>
      <c r="H223" s="1" t="s">
        <v>118</v>
      </c>
      <c r="I223" s="65">
        <v>1706.83</v>
      </c>
      <c r="J223" s="94">
        <v>2619.41</v>
      </c>
      <c r="K223" s="16" t="s">
        <v>1</v>
      </c>
      <c r="L223" s="66" t="s">
        <v>734</v>
      </c>
    </row>
    <row r="224" spans="1:12" x14ac:dyDescent="0.25">
      <c r="A224" s="16" t="s">
        <v>9</v>
      </c>
      <c r="B224" s="16" t="s">
        <v>28</v>
      </c>
      <c r="C224" s="1" t="s">
        <v>27</v>
      </c>
      <c r="D224" s="19" t="s">
        <v>26</v>
      </c>
      <c r="E224" s="16" t="s">
        <v>5</v>
      </c>
      <c r="F224" s="16" t="s">
        <v>4</v>
      </c>
      <c r="G224" s="1" t="s">
        <v>3</v>
      </c>
      <c r="H224" s="1" t="s">
        <v>2</v>
      </c>
      <c r="I224" s="2">
        <f>331.1+365.25-60</f>
        <v>636.35</v>
      </c>
      <c r="J224" s="2">
        <v>3630.82</v>
      </c>
      <c r="K224" s="16" t="s">
        <v>1</v>
      </c>
      <c r="L224" s="1" t="s">
        <v>0</v>
      </c>
    </row>
    <row r="225" spans="1:12" x14ac:dyDescent="0.25">
      <c r="A225" s="16" t="s">
        <v>9</v>
      </c>
      <c r="B225" s="12" t="s">
        <v>25</v>
      </c>
      <c r="C225" s="3" t="s">
        <v>24</v>
      </c>
      <c r="D225" s="19" t="s">
        <v>23</v>
      </c>
      <c r="E225" s="16" t="s">
        <v>5</v>
      </c>
      <c r="F225" s="16" t="s">
        <v>4</v>
      </c>
      <c r="G225" s="1" t="s">
        <v>3</v>
      </c>
      <c r="H225" s="1" t="s">
        <v>2</v>
      </c>
      <c r="I225" s="2">
        <f>331.1+365.25-60</f>
        <v>636.35</v>
      </c>
      <c r="J225" s="2">
        <v>3630.82</v>
      </c>
      <c r="K225" s="16" t="s">
        <v>1</v>
      </c>
      <c r="L225" s="1" t="s">
        <v>0</v>
      </c>
    </row>
    <row r="226" spans="1:12" x14ac:dyDescent="0.25">
      <c r="A226" s="16" t="s">
        <v>9</v>
      </c>
      <c r="B226" s="12" t="s">
        <v>22</v>
      </c>
      <c r="C226" s="1" t="s">
        <v>21</v>
      </c>
      <c r="D226" s="19" t="s">
        <v>13</v>
      </c>
      <c r="E226" s="16" t="s">
        <v>5</v>
      </c>
      <c r="F226" s="16" t="s">
        <v>4</v>
      </c>
      <c r="G226" s="1" t="s">
        <v>3</v>
      </c>
      <c r="H226" s="1" t="s">
        <v>2</v>
      </c>
      <c r="I226" s="2">
        <f>331.1+365.25-60</f>
        <v>636.35</v>
      </c>
      <c r="J226" s="2">
        <v>3630.82</v>
      </c>
      <c r="K226" s="16" t="s">
        <v>1</v>
      </c>
      <c r="L226" s="1" t="s">
        <v>0</v>
      </c>
    </row>
    <row r="227" spans="1:12" x14ac:dyDescent="0.25">
      <c r="A227" s="16" t="s">
        <v>9</v>
      </c>
      <c r="B227" s="12" t="s">
        <v>20</v>
      </c>
      <c r="C227" s="1" t="s">
        <v>19</v>
      </c>
      <c r="D227" s="19" t="s">
        <v>6</v>
      </c>
      <c r="E227" s="16" t="s">
        <v>5</v>
      </c>
      <c r="F227" s="16" t="s">
        <v>4</v>
      </c>
      <c r="G227" s="1" t="s">
        <v>3</v>
      </c>
      <c r="H227" s="1" t="s">
        <v>2</v>
      </c>
      <c r="I227" s="2">
        <f>331.1+365.25-60</f>
        <v>636.35</v>
      </c>
      <c r="J227" s="2">
        <v>3630.82</v>
      </c>
      <c r="K227" s="16" t="s">
        <v>1</v>
      </c>
      <c r="L227" s="1" t="s">
        <v>0</v>
      </c>
    </row>
    <row r="228" spans="1:12" x14ac:dyDescent="0.25">
      <c r="A228" s="16" t="s">
        <v>9</v>
      </c>
      <c r="B228" s="12" t="s">
        <v>18</v>
      </c>
      <c r="C228" s="1" t="s">
        <v>17</v>
      </c>
      <c r="D228" s="15" t="s">
        <v>16</v>
      </c>
      <c r="E228" s="16" t="s">
        <v>5</v>
      </c>
      <c r="F228" s="16" t="s">
        <v>4</v>
      </c>
      <c r="G228" s="1" t="s">
        <v>3</v>
      </c>
      <c r="H228" s="1" t="s">
        <v>2</v>
      </c>
      <c r="I228" s="2">
        <f>331.1+365.25-60</f>
        <v>636.35</v>
      </c>
      <c r="J228" s="2">
        <v>3630.82</v>
      </c>
      <c r="K228" s="16" t="s">
        <v>1</v>
      </c>
      <c r="L228" s="1" t="s">
        <v>0</v>
      </c>
    </row>
    <row r="229" spans="1:12" x14ac:dyDescent="0.25">
      <c r="A229" s="16" t="s">
        <v>9</v>
      </c>
      <c r="B229" s="12" t="s">
        <v>15</v>
      </c>
      <c r="C229" s="1" t="s">
        <v>14</v>
      </c>
      <c r="D229" s="15" t="s">
        <v>13</v>
      </c>
      <c r="E229" s="16" t="s">
        <v>5</v>
      </c>
      <c r="F229" s="16" t="s">
        <v>4</v>
      </c>
      <c r="G229" s="1" t="s">
        <v>3</v>
      </c>
      <c r="H229" s="1" t="s">
        <v>2</v>
      </c>
      <c r="I229" s="2">
        <f>331.1+365.25-60</f>
        <v>636.35</v>
      </c>
      <c r="J229" s="2">
        <v>3630.82</v>
      </c>
      <c r="K229" s="16" t="s">
        <v>1</v>
      </c>
      <c r="L229" s="1" t="s">
        <v>0</v>
      </c>
    </row>
    <row r="230" spans="1:12" x14ac:dyDescent="0.25">
      <c r="A230" s="16" t="s">
        <v>9</v>
      </c>
      <c r="B230" s="12" t="s">
        <v>12</v>
      </c>
      <c r="C230" s="1" t="s">
        <v>11</v>
      </c>
      <c r="D230" s="15" t="s">
        <v>10</v>
      </c>
      <c r="E230" s="16" t="s">
        <v>5</v>
      </c>
      <c r="F230" s="16" t="s">
        <v>4</v>
      </c>
      <c r="G230" s="1" t="s">
        <v>3</v>
      </c>
      <c r="H230" s="1" t="s">
        <v>2</v>
      </c>
      <c r="I230" s="2">
        <f>331.1+365.25-60</f>
        <v>636.35</v>
      </c>
      <c r="J230" s="2">
        <v>3630.82</v>
      </c>
      <c r="K230" s="16" t="s">
        <v>1</v>
      </c>
      <c r="L230" s="1" t="s">
        <v>0</v>
      </c>
    </row>
    <row r="231" spans="1:12" x14ac:dyDescent="0.25">
      <c r="A231" s="16" t="s">
        <v>9</v>
      </c>
      <c r="B231" s="12" t="s">
        <v>8</v>
      </c>
      <c r="C231" s="3" t="s">
        <v>7</v>
      </c>
      <c r="D231" s="15" t="s">
        <v>6</v>
      </c>
      <c r="E231" s="16" t="s">
        <v>5</v>
      </c>
      <c r="F231" s="16" t="s">
        <v>4</v>
      </c>
      <c r="G231" s="1" t="s">
        <v>3</v>
      </c>
      <c r="H231" s="1" t="s">
        <v>2</v>
      </c>
      <c r="I231" s="2">
        <f>331.1+365.25-60</f>
        <v>636.35</v>
      </c>
      <c r="J231" s="2">
        <v>3630.82</v>
      </c>
      <c r="K231" s="16" t="s">
        <v>1</v>
      </c>
      <c r="L231" s="1" t="s">
        <v>0</v>
      </c>
    </row>
    <row r="232" spans="1:12" x14ac:dyDescent="0.25">
      <c r="A232" s="16" t="s">
        <v>760</v>
      </c>
      <c r="B232" s="12" t="s">
        <v>761</v>
      </c>
      <c r="C232" s="1" t="s">
        <v>476</v>
      </c>
      <c r="D232" s="12" t="s">
        <v>762</v>
      </c>
      <c r="E232" s="1" t="s">
        <v>86</v>
      </c>
      <c r="F232" s="16" t="s">
        <v>263</v>
      </c>
      <c r="G232" s="1" t="s">
        <v>763</v>
      </c>
      <c r="H232" s="16" t="s">
        <v>733</v>
      </c>
      <c r="I232" s="65">
        <v>1913.82</v>
      </c>
      <c r="J232" s="93">
        <v>2619.41</v>
      </c>
      <c r="K232" s="95" t="s">
        <v>771</v>
      </c>
      <c r="L232" s="1" t="s">
        <v>734</v>
      </c>
    </row>
    <row r="233" spans="1:12" x14ac:dyDescent="0.25">
      <c r="A233" s="16" t="s">
        <v>760</v>
      </c>
      <c r="B233" s="12" t="s">
        <v>764</v>
      </c>
      <c r="C233" s="1" t="s">
        <v>622</v>
      </c>
      <c r="D233" s="12" t="s">
        <v>623</v>
      </c>
      <c r="E233" s="1" t="s">
        <v>624</v>
      </c>
      <c r="F233" s="16" t="s">
        <v>263</v>
      </c>
      <c r="G233" s="1" t="s">
        <v>763</v>
      </c>
      <c r="H233" s="16" t="s">
        <v>733</v>
      </c>
      <c r="I233" s="65">
        <v>1913.82</v>
      </c>
      <c r="J233" s="93">
        <v>2619.41</v>
      </c>
      <c r="K233" s="95" t="s">
        <v>771</v>
      </c>
      <c r="L233" s="1" t="s">
        <v>734</v>
      </c>
    </row>
    <row r="234" spans="1:12" x14ac:dyDescent="0.25">
      <c r="A234" s="16" t="s">
        <v>760</v>
      </c>
      <c r="B234" s="12" t="s">
        <v>765</v>
      </c>
      <c r="C234" s="1" t="s">
        <v>626</v>
      </c>
      <c r="D234" s="12" t="s">
        <v>766</v>
      </c>
      <c r="E234" s="1" t="s">
        <v>301</v>
      </c>
      <c r="F234" s="16" t="s">
        <v>263</v>
      </c>
      <c r="G234" s="1" t="s">
        <v>763</v>
      </c>
      <c r="H234" s="16" t="s">
        <v>733</v>
      </c>
      <c r="I234" s="65">
        <v>1913.82</v>
      </c>
      <c r="J234" s="93">
        <v>2619.41</v>
      </c>
      <c r="K234" s="95" t="s">
        <v>771</v>
      </c>
      <c r="L234" s="1" t="s">
        <v>734</v>
      </c>
    </row>
    <row r="235" spans="1:12" x14ac:dyDescent="0.25">
      <c r="A235" s="16" t="s">
        <v>760</v>
      </c>
      <c r="B235" s="12" t="s">
        <v>767</v>
      </c>
      <c r="C235" s="1" t="s">
        <v>772</v>
      </c>
      <c r="D235" s="12" t="s">
        <v>768</v>
      </c>
      <c r="E235" s="1" t="s">
        <v>301</v>
      </c>
      <c r="F235" s="16" t="s">
        <v>263</v>
      </c>
      <c r="G235" s="1" t="s">
        <v>763</v>
      </c>
      <c r="H235" s="16" t="s">
        <v>733</v>
      </c>
      <c r="I235" s="65">
        <v>1913.82</v>
      </c>
      <c r="J235" s="93">
        <v>2619.41</v>
      </c>
      <c r="K235" s="95" t="s">
        <v>771</v>
      </c>
      <c r="L235" s="1" t="s">
        <v>734</v>
      </c>
    </row>
    <row r="236" spans="1:12" x14ac:dyDescent="0.25">
      <c r="A236" s="16" t="s">
        <v>760</v>
      </c>
      <c r="B236" s="12" t="s">
        <v>769</v>
      </c>
      <c r="C236" s="1" t="s">
        <v>626</v>
      </c>
      <c r="D236" s="12" t="s">
        <v>770</v>
      </c>
      <c r="E236" s="1" t="s">
        <v>301</v>
      </c>
      <c r="F236" s="16" t="s">
        <v>263</v>
      </c>
      <c r="G236" s="1" t="s">
        <v>763</v>
      </c>
      <c r="H236" s="16" t="s">
        <v>733</v>
      </c>
      <c r="I236" s="65">
        <v>1913.82</v>
      </c>
      <c r="J236" s="93">
        <v>2619.41</v>
      </c>
      <c r="K236" s="95" t="s">
        <v>771</v>
      </c>
      <c r="L236" s="1" t="s">
        <v>734</v>
      </c>
    </row>
  </sheetData>
  <mergeCells count="12">
    <mergeCell ref="F1:F3"/>
    <mergeCell ref="J1:J3"/>
    <mergeCell ref="G1:G3"/>
    <mergeCell ref="H1:H3"/>
    <mergeCell ref="I1:I3"/>
    <mergeCell ref="K1:K3"/>
    <mergeCell ref="L1:L3"/>
    <mergeCell ref="A1:A3"/>
    <mergeCell ref="B1:B3"/>
    <mergeCell ref="C1:C3"/>
    <mergeCell ref="D1:D3"/>
    <mergeCell ref="E1:E3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Carvalho França</dc:creator>
  <cp:lastModifiedBy>André Carvalho França</cp:lastModifiedBy>
  <dcterms:created xsi:type="dcterms:W3CDTF">2025-11-18T17:26:30Z</dcterms:created>
  <dcterms:modified xsi:type="dcterms:W3CDTF">2025-11-18T17:56:52Z</dcterms:modified>
</cp:coreProperties>
</file>